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70" windowHeight="1185"/>
  </bookViews>
  <sheets>
    <sheet name="1. Orçamentos" sheetId="1" r:id="rId1"/>
    <sheet name="Planilha1" sheetId="15" state="hidden" r:id="rId2"/>
  </sheets>
  <externalReferences>
    <externalReference r:id="rId3"/>
    <externalReference r:id="rId4"/>
  </externalReferences>
  <definedNames>
    <definedName name="_xlnm.Print_Area" localSheetId="0">'1. Orçamentos'!$A$1:$T$312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TIPOORCAMENTO" hidden="1">IF(VALUE([2]MENU!$O$3)=2,"Licitado","Proposto")</definedName>
    <definedName name="_xlnm.Print_Titles" localSheetId="0">'1. Orçamentos'!$1:$8</definedName>
  </definedNames>
  <calcPr calcId="145621"/>
</workbook>
</file>

<file path=xl/calcChain.xml><?xml version="1.0" encoding="utf-8"?>
<calcChain xmlns="http://schemas.openxmlformats.org/spreadsheetml/2006/main">
  <c r="K288" i="1" l="1"/>
  <c r="J288" i="1"/>
  <c r="L293" i="1"/>
  <c r="K294" i="1"/>
  <c r="K296" i="1"/>
  <c r="J296" i="1"/>
  <c r="K301" i="1"/>
  <c r="L301" i="1"/>
  <c r="L304" i="1"/>
  <c r="K257" i="1"/>
  <c r="L257" i="1"/>
  <c r="L234" i="1"/>
  <c r="K236" i="1"/>
  <c r="K238" i="1"/>
  <c r="L238" i="1"/>
  <c r="K234" i="1"/>
  <c r="L230" i="1"/>
  <c r="K230" i="1"/>
  <c r="L229" i="1"/>
  <c r="K216" i="1"/>
  <c r="K202" i="1"/>
  <c r="L202" i="1"/>
  <c r="K203" i="1"/>
  <c r="L203" i="1"/>
  <c r="K204" i="1"/>
  <c r="K205" i="1"/>
  <c r="K206" i="1"/>
  <c r="K207" i="1"/>
  <c r="L207" i="1"/>
  <c r="K210" i="1"/>
  <c r="K189" i="1"/>
  <c r="L186" i="1"/>
  <c r="L185" i="1" s="1"/>
  <c r="K183" i="1"/>
  <c r="L182" i="1"/>
  <c r="K153" i="1"/>
  <c r="L153" i="1"/>
  <c r="K154" i="1"/>
  <c r="L154" i="1"/>
  <c r="K137" i="1"/>
  <c r="L137" i="1"/>
  <c r="K138" i="1"/>
  <c r="L138" i="1"/>
  <c r="K139" i="1"/>
  <c r="L139" i="1"/>
  <c r="K141" i="1"/>
  <c r="K123" i="1"/>
  <c r="K103" i="1"/>
  <c r="L100" i="1"/>
  <c r="K100" i="1"/>
  <c r="K97" i="1"/>
  <c r="L96" i="1"/>
  <c r="K92" i="1"/>
  <c r="L78" i="1"/>
  <c r="L79" i="1"/>
  <c r="K81" i="1"/>
  <c r="L81" i="1"/>
  <c r="K82" i="1"/>
  <c r="K85" i="1"/>
  <c r="K87" i="1"/>
  <c r="L87" i="1"/>
  <c r="K76" i="1"/>
  <c r="K77" i="1"/>
  <c r="L72" i="1"/>
  <c r="K72" i="1"/>
  <c r="L71" i="1"/>
  <c r="L69" i="1"/>
  <c r="K69" i="1"/>
  <c r="L67" i="1"/>
  <c r="L65" i="1"/>
  <c r="K59" i="1"/>
  <c r="K51" i="1"/>
  <c r="L51" i="1"/>
  <c r="L52" i="1"/>
  <c r="K41" i="1"/>
  <c r="L42" i="1"/>
  <c r="K43" i="1"/>
  <c r="K44" i="1"/>
  <c r="K26" i="1"/>
  <c r="L27" i="1"/>
  <c r="K28" i="1"/>
  <c r="K29" i="1"/>
  <c r="L29" i="1"/>
  <c r="K30" i="1"/>
  <c r="K31" i="1"/>
  <c r="J294" i="1" l="1"/>
  <c r="L294" i="1"/>
  <c r="L288" i="1"/>
  <c r="M288" i="1" s="1"/>
  <c r="M294" i="1"/>
  <c r="M301" i="1"/>
  <c r="J301" i="1"/>
  <c r="K293" i="1"/>
  <c r="M293" i="1" s="1"/>
  <c r="J293" i="1"/>
  <c r="L302" i="1"/>
  <c r="L296" i="1"/>
  <c r="M296" i="1" s="1"/>
  <c r="L298" i="1"/>
  <c r="L300" i="1"/>
  <c r="K300" i="1"/>
  <c r="L297" i="1"/>
  <c r="J209" i="1"/>
  <c r="J216" i="1"/>
  <c r="M257" i="1"/>
  <c r="J257" i="1"/>
  <c r="J236" i="1"/>
  <c r="L244" i="1"/>
  <c r="J244" i="1"/>
  <c r="K244" i="1"/>
  <c r="J242" i="1"/>
  <c r="K242" i="1"/>
  <c r="K241" i="1" s="1"/>
  <c r="L242" i="1"/>
  <c r="J240" i="1"/>
  <c r="K240" i="1"/>
  <c r="K239" i="1" s="1"/>
  <c r="L240" i="1"/>
  <c r="L239" i="1" s="1"/>
  <c r="M238" i="1"/>
  <c r="L237" i="1"/>
  <c r="K237" i="1"/>
  <c r="M234" i="1"/>
  <c r="J238" i="1"/>
  <c r="J237" i="1"/>
  <c r="L236" i="1"/>
  <c r="M236" i="1" s="1"/>
  <c r="K233" i="1"/>
  <c r="L233" i="1"/>
  <c r="J235" i="1"/>
  <c r="J233" i="1"/>
  <c r="K235" i="1"/>
  <c r="J234" i="1"/>
  <c r="L235" i="1"/>
  <c r="M230" i="1"/>
  <c r="J231" i="1"/>
  <c r="K231" i="1"/>
  <c r="L231" i="1"/>
  <c r="L228" i="1" s="1"/>
  <c r="J230" i="1"/>
  <c r="J229" i="1"/>
  <c r="K229" i="1"/>
  <c r="J204" i="1"/>
  <c r="L216" i="1"/>
  <c r="M216" i="1" s="1"/>
  <c r="J205" i="1"/>
  <c r="J206" i="1"/>
  <c r="M207" i="1"/>
  <c r="M203" i="1"/>
  <c r="L205" i="1"/>
  <c r="M205" i="1" s="1"/>
  <c r="J202" i="1"/>
  <c r="M202" i="1"/>
  <c r="J203" i="1"/>
  <c r="J207" i="1"/>
  <c r="L204" i="1"/>
  <c r="M204" i="1" s="1"/>
  <c r="J210" i="1"/>
  <c r="L209" i="1"/>
  <c r="K209" i="1"/>
  <c r="L206" i="1"/>
  <c r="M206" i="1" s="1"/>
  <c r="L210" i="1"/>
  <c r="M210" i="1" s="1"/>
  <c r="J183" i="1"/>
  <c r="J189" i="1"/>
  <c r="J190" i="1"/>
  <c r="K190" i="1"/>
  <c r="L190" i="1"/>
  <c r="L189" i="1"/>
  <c r="M189" i="1" s="1"/>
  <c r="J188" i="1"/>
  <c r="K188" i="1"/>
  <c r="L188" i="1"/>
  <c r="J186" i="1"/>
  <c r="K186" i="1"/>
  <c r="K185" i="1" s="1"/>
  <c r="J184" i="1"/>
  <c r="K184" i="1"/>
  <c r="L183" i="1"/>
  <c r="J182" i="1"/>
  <c r="K182" i="1"/>
  <c r="L184" i="1"/>
  <c r="J82" i="1"/>
  <c r="M153" i="1"/>
  <c r="M137" i="1"/>
  <c r="M154" i="1"/>
  <c r="J153" i="1"/>
  <c r="J154" i="1"/>
  <c r="J142" i="1"/>
  <c r="J141" i="1"/>
  <c r="M139" i="1"/>
  <c r="J137" i="1"/>
  <c r="M138" i="1"/>
  <c r="L143" i="1"/>
  <c r="K143" i="1"/>
  <c r="L142" i="1"/>
  <c r="K142" i="1"/>
  <c r="J143" i="1"/>
  <c r="J138" i="1"/>
  <c r="J139" i="1"/>
  <c r="L141" i="1"/>
  <c r="M141" i="1" s="1"/>
  <c r="J123" i="1"/>
  <c r="J41" i="1"/>
  <c r="J77" i="1"/>
  <c r="L123" i="1"/>
  <c r="M123" i="1" s="1"/>
  <c r="J85" i="1"/>
  <c r="J76" i="1"/>
  <c r="J92" i="1"/>
  <c r="L77" i="1"/>
  <c r="M77" i="1" s="1"/>
  <c r="J103" i="1"/>
  <c r="L103" i="1"/>
  <c r="M100" i="1"/>
  <c r="J99" i="1"/>
  <c r="K99" i="1"/>
  <c r="L99" i="1"/>
  <c r="J100" i="1"/>
  <c r="J96" i="1"/>
  <c r="L97" i="1"/>
  <c r="M97" i="1" s="1"/>
  <c r="J97" i="1"/>
  <c r="K96" i="1"/>
  <c r="M96" i="1" s="1"/>
  <c r="K95" i="1"/>
  <c r="J95" i="1"/>
  <c r="L95" i="1"/>
  <c r="L92" i="1"/>
  <c r="M92" i="1" s="1"/>
  <c r="J83" i="1"/>
  <c r="M87" i="1"/>
  <c r="L83" i="1"/>
  <c r="J87" i="1"/>
  <c r="L85" i="1"/>
  <c r="M85" i="1" s="1"/>
  <c r="J78" i="1"/>
  <c r="J84" i="1"/>
  <c r="K79" i="1"/>
  <c r="M79" i="1" s="1"/>
  <c r="M81" i="1"/>
  <c r="K83" i="1"/>
  <c r="K84" i="1"/>
  <c r="J81" i="1"/>
  <c r="K78" i="1"/>
  <c r="M78" i="1" s="1"/>
  <c r="L86" i="1"/>
  <c r="J86" i="1"/>
  <c r="L84" i="1"/>
  <c r="L82" i="1"/>
  <c r="M82" i="1" s="1"/>
  <c r="J79" i="1"/>
  <c r="K86" i="1"/>
  <c r="L76" i="1"/>
  <c r="M72" i="1"/>
  <c r="J73" i="1"/>
  <c r="K73" i="1"/>
  <c r="L73" i="1"/>
  <c r="L70" i="1" s="1"/>
  <c r="J72" i="1"/>
  <c r="J71" i="1"/>
  <c r="K71" i="1"/>
  <c r="K65" i="1"/>
  <c r="J65" i="1"/>
  <c r="K66" i="1"/>
  <c r="M69" i="1"/>
  <c r="J68" i="1"/>
  <c r="K68" i="1"/>
  <c r="L68" i="1"/>
  <c r="J67" i="1"/>
  <c r="K67" i="1"/>
  <c r="M67" i="1" s="1"/>
  <c r="J66" i="1"/>
  <c r="L66" i="1"/>
  <c r="J69" i="1"/>
  <c r="J59" i="1"/>
  <c r="L59" i="1"/>
  <c r="M59" i="1" s="1"/>
  <c r="J28" i="1"/>
  <c r="J52" i="1"/>
  <c r="K52" i="1"/>
  <c r="M52" i="1" s="1"/>
  <c r="J51" i="1"/>
  <c r="M51" i="1"/>
  <c r="J31" i="1"/>
  <c r="M29" i="1"/>
  <c r="J43" i="1"/>
  <c r="J44" i="1"/>
  <c r="K42" i="1"/>
  <c r="M42" i="1" s="1"/>
  <c r="J42" i="1"/>
  <c r="L44" i="1"/>
  <c r="M44" i="1" s="1"/>
  <c r="L41" i="1"/>
  <c r="M41" i="1" s="1"/>
  <c r="L43" i="1"/>
  <c r="M43" i="1" s="1"/>
  <c r="J30" i="1"/>
  <c r="J26" i="1"/>
  <c r="K32" i="1"/>
  <c r="J29" i="1"/>
  <c r="L26" i="1"/>
  <c r="M26" i="1" s="1"/>
  <c r="L32" i="1"/>
  <c r="L31" i="1"/>
  <c r="M31" i="1" s="1"/>
  <c r="J32" i="1"/>
  <c r="K27" i="1"/>
  <c r="L28" i="1"/>
  <c r="M28" i="1" s="1"/>
  <c r="L30" i="1"/>
  <c r="M30" i="1" s="1"/>
  <c r="J27" i="1"/>
  <c r="M295" i="1" l="1"/>
  <c r="J292" i="1"/>
  <c r="J295" i="1"/>
  <c r="M292" i="1"/>
  <c r="L299" i="1"/>
  <c r="J300" i="1"/>
  <c r="M300" i="1"/>
  <c r="K228" i="1"/>
  <c r="L232" i="1"/>
  <c r="K232" i="1"/>
  <c r="M244" i="1"/>
  <c r="M242" i="1"/>
  <c r="M241" i="1" s="1"/>
  <c r="L241" i="1"/>
  <c r="M240" i="1"/>
  <c r="M239" i="1" s="1"/>
  <c r="M237" i="1"/>
  <c r="M235" i="1"/>
  <c r="M233" i="1"/>
  <c r="M231" i="1"/>
  <c r="M229" i="1"/>
  <c r="M209" i="1"/>
  <c r="K181" i="1"/>
  <c r="M190" i="1"/>
  <c r="M183" i="1"/>
  <c r="L181" i="1"/>
  <c r="L187" i="1"/>
  <c r="K187" i="1"/>
  <c r="M188" i="1"/>
  <c r="M186" i="1"/>
  <c r="M185" i="1" s="1"/>
  <c r="M184" i="1"/>
  <c r="M182" i="1"/>
  <c r="M142" i="1"/>
  <c r="M143" i="1"/>
  <c r="L64" i="1"/>
  <c r="L63" i="1" s="1"/>
  <c r="K70" i="1"/>
  <c r="M83" i="1"/>
  <c r="M103" i="1"/>
  <c r="M99" i="1"/>
  <c r="K94" i="1"/>
  <c r="M86" i="1"/>
  <c r="M76" i="1"/>
  <c r="M95" i="1"/>
  <c r="M94" i="1" s="1"/>
  <c r="L94" i="1"/>
  <c r="M84" i="1"/>
  <c r="M73" i="1"/>
  <c r="M71" i="1"/>
  <c r="M65" i="1"/>
  <c r="K64" i="1"/>
  <c r="M66" i="1"/>
  <c r="M68" i="1"/>
  <c r="M27" i="1"/>
  <c r="M32" i="1"/>
  <c r="K63" i="1" l="1"/>
  <c r="K304" i="1"/>
  <c r="M304" i="1" s="1"/>
  <c r="J304" i="1"/>
  <c r="K302" i="1"/>
  <c r="M302" i="1" s="1"/>
  <c r="J302" i="1"/>
  <c r="M228" i="1"/>
  <c r="M232" i="1"/>
  <c r="M181" i="1"/>
  <c r="M187" i="1"/>
  <c r="M70" i="1"/>
  <c r="M64" i="1"/>
  <c r="M63" i="1" s="1"/>
  <c r="J15" i="1"/>
  <c r="K15" i="1"/>
  <c r="L15" i="1"/>
  <c r="K179" i="1"/>
  <c r="K303" i="1" l="1"/>
  <c r="M303" i="1" s="1"/>
  <c r="J303" i="1"/>
  <c r="K298" i="1"/>
  <c r="M298" i="1" s="1"/>
  <c r="J298" i="1"/>
  <c r="K297" i="1"/>
  <c r="M297" i="1" s="1"/>
  <c r="J297" i="1"/>
  <c r="K299" i="1"/>
  <c r="M299" i="1" s="1"/>
  <c r="J299" i="1"/>
  <c r="K289" i="1"/>
  <c r="M289" i="1" s="1"/>
  <c r="J289" i="1"/>
  <c r="M15" i="1"/>
  <c r="J179" i="1"/>
  <c r="L179" i="1"/>
  <c r="M179" i="1" s="1"/>
  <c r="K226" i="1" l="1"/>
  <c r="L226" i="1"/>
  <c r="L224" i="1"/>
  <c r="K224" i="1"/>
  <c r="M226" i="1" l="1"/>
  <c r="J226" i="1"/>
  <c r="M224" i="1"/>
  <c r="J224" i="1"/>
  <c r="K200" i="1"/>
  <c r="K201" i="1"/>
  <c r="L201" i="1"/>
  <c r="L198" i="1"/>
  <c r="K198" i="1"/>
  <c r="M201" i="1" l="1"/>
  <c r="J200" i="1"/>
  <c r="L200" i="1"/>
  <c r="M200" i="1" s="1"/>
  <c r="J201" i="1"/>
  <c r="M198" i="1"/>
  <c r="J198" i="1"/>
  <c r="K177" i="1" l="1"/>
  <c r="K178" i="1"/>
  <c r="J177" i="1" l="1"/>
  <c r="L177" i="1"/>
  <c r="L178" i="1"/>
  <c r="M178" i="1" s="1"/>
  <c r="J178" i="1"/>
  <c r="M177" i="1" l="1"/>
  <c r="K58" i="1"/>
  <c r="J58" i="1"/>
  <c r="L58" i="1"/>
  <c r="L56" i="1"/>
  <c r="J56" i="1"/>
  <c r="K56" i="1"/>
  <c r="M58" i="1" l="1"/>
  <c r="M56" i="1"/>
  <c r="K50" i="1" l="1"/>
  <c r="K49" i="1"/>
  <c r="L47" i="1"/>
  <c r="K47" i="1"/>
  <c r="L218" i="1"/>
  <c r="K218" i="1"/>
  <c r="L214" i="1"/>
  <c r="K214" i="1"/>
  <c r="L39" i="1"/>
  <c r="K39" i="1"/>
  <c r="J49" i="1" l="1"/>
  <c r="J50" i="1"/>
  <c r="L50" i="1"/>
  <c r="M50" i="1" s="1"/>
  <c r="L49" i="1"/>
  <c r="M47" i="1"/>
  <c r="J47" i="1"/>
  <c r="L219" i="1"/>
  <c r="M218" i="1"/>
  <c r="J219" i="1"/>
  <c r="K219" i="1"/>
  <c r="J218" i="1"/>
  <c r="M214" i="1"/>
  <c r="J215" i="1"/>
  <c r="K215" i="1"/>
  <c r="K213" i="1" s="1"/>
  <c r="L215" i="1"/>
  <c r="L213" i="1" s="1"/>
  <c r="J214" i="1"/>
  <c r="L40" i="1"/>
  <c r="M39" i="1"/>
  <c r="J40" i="1"/>
  <c r="K40" i="1"/>
  <c r="J39" i="1"/>
  <c r="M49" i="1" l="1"/>
  <c r="M219" i="1"/>
  <c r="M215" i="1"/>
  <c r="M213" i="1" s="1"/>
  <c r="M40" i="1"/>
  <c r="J169" i="1" l="1"/>
  <c r="K169" i="1"/>
  <c r="L169" i="1"/>
  <c r="M169" i="1" l="1"/>
  <c r="L285" i="1" l="1"/>
  <c r="K285" i="1"/>
  <c r="L148" i="1"/>
  <c r="J284" i="1" l="1"/>
  <c r="K284" i="1"/>
  <c r="K291" i="1"/>
  <c r="L291" i="1"/>
  <c r="J291" i="1"/>
  <c r="L284" i="1"/>
  <c r="K287" i="1"/>
  <c r="M285" i="1"/>
  <c r="J287" i="1"/>
  <c r="J282" i="1"/>
  <c r="L287" i="1"/>
  <c r="J290" i="1"/>
  <c r="K282" i="1"/>
  <c r="K290" i="1"/>
  <c r="L282" i="1"/>
  <c r="L290" i="1"/>
  <c r="J285" i="1"/>
  <c r="K164" i="1"/>
  <c r="L164" i="1"/>
  <c r="J165" i="1"/>
  <c r="J164" i="1"/>
  <c r="K165" i="1"/>
  <c r="L165" i="1"/>
  <c r="J150" i="1"/>
  <c r="K150" i="1"/>
  <c r="L150" i="1"/>
  <c r="J151" i="1"/>
  <c r="K151" i="1"/>
  <c r="L151" i="1"/>
  <c r="J152" i="1"/>
  <c r="K152" i="1"/>
  <c r="L152" i="1"/>
  <c r="K148" i="1"/>
  <c r="J148" i="1"/>
  <c r="K116" i="1"/>
  <c r="L115" i="1"/>
  <c r="K115" i="1"/>
  <c r="L35" i="1"/>
  <c r="K35" i="1"/>
  <c r="K12" i="1"/>
  <c r="K13" i="1"/>
  <c r="K14" i="1"/>
  <c r="K149" i="1" l="1"/>
  <c r="L149" i="1"/>
  <c r="M290" i="1"/>
  <c r="M284" i="1"/>
  <c r="M291" i="1"/>
  <c r="M287" i="1"/>
  <c r="M282" i="1"/>
  <c r="L163" i="1"/>
  <c r="K163" i="1"/>
  <c r="M165" i="1"/>
  <c r="M164" i="1"/>
  <c r="M152" i="1"/>
  <c r="M151" i="1"/>
  <c r="M150" i="1"/>
  <c r="K147" i="1"/>
  <c r="L147" i="1"/>
  <c r="M148" i="1"/>
  <c r="J130" i="1"/>
  <c r="K130" i="1"/>
  <c r="L130" i="1"/>
  <c r="J131" i="1"/>
  <c r="K131" i="1"/>
  <c r="L131" i="1"/>
  <c r="J127" i="1"/>
  <c r="K127" i="1"/>
  <c r="L127" i="1"/>
  <c r="K128" i="1"/>
  <c r="L128" i="1"/>
  <c r="J128" i="1"/>
  <c r="J121" i="1"/>
  <c r="K121" i="1"/>
  <c r="L121" i="1"/>
  <c r="J116" i="1"/>
  <c r="J114" i="1"/>
  <c r="K114" i="1"/>
  <c r="K117" i="1"/>
  <c r="M115" i="1"/>
  <c r="L116" i="1"/>
  <c r="M116" i="1" s="1"/>
  <c r="J117" i="1"/>
  <c r="L117" i="1"/>
  <c r="L114" i="1"/>
  <c r="J115" i="1"/>
  <c r="J112" i="1"/>
  <c r="L112" i="1"/>
  <c r="K112" i="1"/>
  <c r="M35" i="1"/>
  <c r="J35" i="1"/>
  <c r="J34" i="1"/>
  <c r="K34" i="1"/>
  <c r="L34" i="1"/>
  <c r="J36" i="1"/>
  <c r="K36" i="1"/>
  <c r="L36" i="1"/>
  <c r="J14" i="1"/>
  <c r="J12" i="1"/>
  <c r="L14" i="1"/>
  <c r="M14" i="1" s="1"/>
  <c r="J13" i="1"/>
  <c r="L13" i="1"/>
  <c r="M13" i="1" s="1"/>
  <c r="L12" i="1"/>
  <c r="M12" i="1" s="1"/>
  <c r="M149" i="1" l="1"/>
  <c r="M163" i="1"/>
  <c r="M131" i="1"/>
  <c r="M147" i="1"/>
  <c r="K129" i="1"/>
  <c r="M128" i="1"/>
  <c r="M117" i="1"/>
  <c r="L129" i="1"/>
  <c r="L126" i="1"/>
  <c r="K113" i="1"/>
  <c r="L113" i="1"/>
  <c r="K126" i="1"/>
  <c r="K125" i="1" s="1"/>
  <c r="M130" i="1"/>
  <c r="M127" i="1"/>
  <c r="M121" i="1"/>
  <c r="M114" i="1"/>
  <c r="M112" i="1"/>
  <c r="M36" i="1"/>
  <c r="M34" i="1"/>
  <c r="L125" i="1" l="1"/>
  <c r="M129" i="1"/>
  <c r="M113" i="1"/>
  <c r="M126" i="1"/>
  <c r="M125" i="1" s="1"/>
  <c r="K273" i="1" l="1"/>
  <c r="J273" i="1" l="1"/>
  <c r="L273" i="1"/>
  <c r="M273" i="1" s="1"/>
  <c r="Y85" i="15" l="1"/>
  <c r="Y79" i="15"/>
  <c r="X87" i="15"/>
  <c r="Y87" i="15" s="1"/>
  <c r="X85" i="15"/>
  <c r="X79" i="15"/>
  <c r="W87" i="15"/>
  <c r="V87" i="15"/>
  <c r="W86" i="15"/>
  <c r="X86" i="15" s="1"/>
  <c r="Y86" i="15" s="1"/>
  <c r="V86" i="15"/>
  <c r="W85" i="15"/>
  <c r="V85" i="15"/>
  <c r="W84" i="15"/>
  <c r="X84" i="15" s="1"/>
  <c r="Y84" i="15" s="1"/>
  <c r="V84" i="15"/>
  <c r="W83" i="15"/>
  <c r="X83" i="15" s="1"/>
  <c r="Y83" i="15" s="1"/>
  <c r="V83" i="15"/>
  <c r="W82" i="15"/>
  <c r="X82" i="15" s="1"/>
  <c r="Y82" i="15" s="1"/>
  <c r="V82" i="15"/>
  <c r="W81" i="15"/>
  <c r="X81" i="15" s="1"/>
  <c r="Y81" i="15" s="1"/>
  <c r="V81" i="15"/>
  <c r="W80" i="15"/>
  <c r="X80" i="15" s="1"/>
  <c r="Y80" i="15" s="1"/>
  <c r="V80" i="15"/>
  <c r="W79" i="15"/>
  <c r="V79" i="15"/>
  <c r="W74" i="15"/>
  <c r="V74" i="15"/>
  <c r="W73" i="15"/>
  <c r="X73" i="15" s="1"/>
  <c r="V73" i="15"/>
  <c r="W72" i="15"/>
  <c r="X72" i="15" s="1"/>
  <c r="V72" i="15"/>
  <c r="X75" i="15" l="1"/>
  <c r="Y75" i="15" s="1"/>
  <c r="Y88" i="15"/>
  <c r="X74" i="15"/>
  <c r="Y67" i="15"/>
  <c r="Y66" i="15"/>
  <c r="Y65" i="15"/>
  <c r="Y64" i="15"/>
  <c r="Y68" i="15" s="1"/>
  <c r="W67" i="15"/>
  <c r="W66" i="15"/>
  <c r="V67" i="15"/>
  <c r="U67" i="15"/>
  <c r="V66" i="15"/>
  <c r="U66" i="15"/>
  <c r="V65" i="15"/>
  <c r="U65" i="15"/>
  <c r="W65" i="15" s="1"/>
  <c r="V64" i="15"/>
  <c r="W64" i="15" s="1"/>
  <c r="W68" i="15" s="1"/>
  <c r="W69" i="15" s="1"/>
  <c r="U64" i="15"/>
  <c r="T47" i="15" l="1"/>
  <c r="T48" i="15" s="1"/>
  <c r="T49" i="15" s="1"/>
  <c r="Q48" i="15"/>
  <c r="W29" i="15"/>
  <c r="W28" i="15"/>
  <c r="W27" i="15"/>
  <c r="W26" i="15"/>
  <c r="W30" i="15" s="1"/>
  <c r="Q46" i="15"/>
  <c r="M38" i="15"/>
  <c r="M37" i="15"/>
  <c r="M36" i="15"/>
  <c r="M34" i="15"/>
  <c r="M29" i="15"/>
  <c r="M28" i="15"/>
  <c r="M27" i="15"/>
  <c r="M26" i="15"/>
  <c r="M30" i="15" s="1"/>
  <c r="N35" i="15"/>
  <c r="Q35" i="15" s="1"/>
  <c r="Q38" i="15"/>
  <c r="Q37" i="15"/>
  <c r="Q34" i="15"/>
  <c r="N36" i="15"/>
  <c r="Q36" i="15" s="1"/>
  <c r="N39" i="15"/>
  <c r="Q39" i="15" s="1"/>
  <c r="T29" i="15"/>
  <c r="T28" i="15"/>
  <c r="T27" i="15"/>
  <c r="T26" i="15"/>
  <c r="R29" i="15"/>
  <c r="R28" i="15"/>
  <c r="R27" i="15"/>
  <c r="R26" i="15"/>
  <c r="R30" i="15" s="1"/>
  <c r="D55" i="15"/>
  <c r="D54" i="15"/>
  <c r="D53" i="15"/>
  <c r="D52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I40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G5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B47" i="15"/>
  <c r="I15" i="15"/>
  <c r="F18" i="15"/>
  <c r="D20" i="15"/>
  <c r="A7" i="15"/>
  <c r="B7" i="15" s="1"/>
  <c r="I57" i="15" l="1"/>
  <c r="I58" i="15" s="1"/>
  <c r="D47" i="15"/>
  <c r="T30" i="15"/>
  <c r="U30" i="15" s="1"/>
  <c r="U31" i="15" s="1"/>
  <c r="D56" i="15"/>
  <c r="M39" i="15"/>
  <c r="M35" i="15"/>
  <c r="M40" i="15" s="1"/>
  <c r="N40" i="15"/>
  <c r="N41" i="15" s="1"/>
  <c r="N42" i="15" s="1"/>
  <c r="Q40" i="15"/>
  <c r="L268" i="1"/>
  <c r="L24" i="1"/>
  <c r="L161" i="1" l="1"/>
  <c r="L136" i="1" l="1"/>
  <c r="L22" i="1"/>
  <c r="J136" i="1"/>
  <c r="K271" i="1"/>
  <c r="L270" i="1"/>
  <c r="K270" i="1"/>
  <c r="L269" i="1"/>
  <c r="K269" i="1"/>
  <c r="K222" i="1" l="1"/>
  <c r="K221" i="1" s="1"/>
  <c r="L119" i="1"/>
  <c r="K255" i="1"/>
  <c r="K180" i="1"/>
  <c r="K176" i="1" s="1"/>
  <c r="K199" i="1"/>
  <c r="K197" i="1"/>
  <c r="K225" i="1"/>
  <c r="K157" i="1"/>
  <c r="K156" i="1" s="1"/>
  <c r="K140" i="1"/>
  <c r="K227" i="1"/>
  <c r="K208" i="1"/>
  <c r="K111" i="1"/>
  <c r="K110" i="1" s="1"/>
  <c r="K101" i="1"/>
  <c r="K98" i="1" s="1"/>
  <c r="K93" i="1" s="1"/>
  <c r="K107" i="1"/>
  <c r="K106" i="1" s="1"/>
  <c r="K104" i="1"/>
  <c r="K102" i="1" s="1"/>
  <c r="K90" i="1"/>
  <c r="L80" i="1"/>
  <c r="L75" i="1"/>
  <c r="L60" i="1"/>
  <c r="K37" i="1"/>
  <c r="L173" i="1"/>
  <c r="K171" i="1"/>
  <c r="L267" i="1"/>
  <c r="K267" i="1"/>
  <c r="K283" i="1"/>
  <c r="L23" i="1"/>
  <c r="K136" i="1"/>
  <c r="M136" i="1" s="1"/>
  <c r="K24" i="1"/>
  <c r="M24" i="1" s="1"/>
  <c r="J24" i="1"/>
  <c r="K161" i="1"/>
  <c r="J161" i="1"/>
  <c r="J268" i="1"/>
  <c r="K268" i="1"/>
  <c r="M268" i="1" s="1"/>
  <c r="J271" i="1"/>
  <c r="L271" i="1"/>
  <c r="M271" i="1" s="1"/>
  <c r="J272" i="1"/>
  <c r="K272" i="1"/>
  <c r="L272" i="1"/>
  <c r="J194" i="1"/>
  <c r="J11" i="1"/>
  <c r="K11" i="1"/>
  <c r="L11" i="1"/>
  <c r="L21" i="1"/>
  <c r="L25" i="1"/>
  <c r="M270" i="1"/>
  <c r="J269" i="1"/>
  <c r="J270" i="1"/>
  <c r="M269" i="1"/>
  <c r="J193" i="1"/>
  <c r="J162" i="1"/>
  <c r="K162" i="1"/>
  <c r="L162" i="1"/>
  <c r="L145" i="1"/>
  <c r="L292" i="1" l="1"/>
  <c r="L289" i="1"/>
  <c r="L295" i="1"/>
  <c r="L303" i="1"/>
  <c r="K281" i="1"/>
  <c r="K280" i="1"/>
  <c r="K278" i="1"/>
  <c r="L245" i="1"/>
  <c r="L89" i="1"/>
  <c r="K275" i="1"/>
  <c r="K277" i="1"/>
  <c r="K276" i="1"/>
  <c r="L62" i="1"/>
  <c r="L61" i="1" s="1"/>
  <c r="K279" i="1"/>
  <c r="K274" i="1"/>
  <c r="L74" i="1"/>
  <c r="K196" i="1"/>
  <c r="L208" i="1"/>
  <c r="M208" i="1" s="1"/>
  <c r="J208" i="1"/>
  <c r="L157" i="1"/>
  <c r="J157" i="1"/>
  <c r="L104" i="1"/>
  <c r="J104" i="1"/>
  <c r="L180" i="1"/>
  <c r="J180" i="1"/>
  <c r="J90" i="1"/>
  <c r="L90" i="1"/>
  <c r="M90" i="1" s="1"/>
  <c r="L140" i="1"/>
  <c r="M140" i="1" s="1"/>
  <c r="J140" i="1"/>
  <c r="L107" i="1"/>
  <c r="J107" i="1"/>
  <c r="L225" i="1"/>
  <c r="J225" i="1"/>
  <c r="L101" i="1"/>
  <c r="J101" i="1"/>
  <c r="L199" i="1"/>
  <c r="M199" i="1" s="1"/>
  <c r="J199" i="1"/>
  <c r="J119" i="1"/>
  <c r="K119" i="1"/>
  <c r="M119" i="1" s="1"/>
  <c r="J222" i="1"/>
  <c r="L222" i="1"/>
  <c r="L197" i="1"/>
  <c r="J197" i="1"/>
  <c r="K223" i="1"/>
  <c r="J255" i="1"/>
  <c r="L255" i="1"/>
  <c r="M255" i="1" s="1"/>
  <c r="L111" i="1"/>
  <c r="J111" i="1"/>
  <c r="L227" i="1"/>
  <c r="M227" i="1" s="1"/>
  <c r="J227" i="1"/>
  <c r="L37" i="1"/>
  <c r="M37" i="1" s="1"/>
  <c r="J37" i="1"/>
  <c r="L45" i="1"/>
  <c r="L53" i="1"/>
  <c r="L262" i="1"/>
  <c r="K48" i="1"/>
  <c r="L308" i="1"/>
  <c r="L55" i="1"/>
  <c r="L57" i="1"/>
  <c r="J173" i="1"/>
  <c r="K173" i="1"/>
  <c r="L171" i="1"/>
  <c r="M171" i="1" s="1"/>
  <c r="J171" i="1"/>
  <c r="K170" i="1"/>
  <c r="K168" i="1" s="1"/>
  <c r="L170" i="1"/>
  <c r="J170" i="1"/>
  <c r="K263" i="1"/>
  <c r="K253" i="1"/>
  <c r="L261" i="1"/>
  <c r="L307" i="1"/>
  <c r="K251" i="1"/>
  <c r="K91" i="1"/>
  <c r="K260" i="1"/>
  <c r="J267" i="1"/>
  <c r="J283" i="1"/>
  <c r="L283" i="1"/>
  <c r="M283" i="1" s="1"/>
  <c r="L120" i="1"/>
  <c r="L122" i="1"/>
  <c r="K160" i="1"/>
  <c r="K159" i="1" s="1"/>
  <c r="M267" i="1"/>
  <c r="M161" i="1"/>
  <c r="K22" i="1"/>
  <c r="M22" i="1" s="1"/>
  <c r="J22" i="1"/>
  <c r="M272" i="1"/>
  <c r="M11" i="1"/>
  <c r="K25" i="1"/>
  <c r="M25" i="1" s="1"/>
  <c r="K55" i="1"/>
  <c r="M162" i="1"/>
  <c r="K21" i="1"/>
  <c r="M21" i="1" s="1"/>
  <c r="K10" i="1"/>
  <c r="K9" i="1" s="1"/>
  <c r="K292" i="1" l="1"/>
  <c r="J277" i="1"/>
  <c r="L277" i="1"/>
  <c r="M277" i="1" s="1"/>
  <c r="J278" i="1"/>
  <c r="L278" i="1"/>
  <c r="M278" i="1" s="1"/>
  <c r="J281" i="1"/>
  <c r="L281" i="1"/>
  <c r="M281" i="1" s="1"/>
  <c r="L280" i="1"/>
  <c r="M280" i="1" s="1"/>
  <c r="J280" i="1"/>
  <c r="J274" i="1"/>
  <c r="L274" i="1"/>
  <c r="L279" i="1"/>
  <c r="M279" i="1" s="1"/>
  <c r="J279" i="1"/>
  <c r="J276" i="1"/>
  <c r="L276" i="1"/>
  <c r="M276" i="1" s="1"/>
  <c r="L286" i="1"/>
  <c r="J275" i="1"/>
  <c r="L275" i="1"/>
  <c r="M275" i="1" s="1"/>
  <c r="K250" i="1"/>
  <c r="J248" i="1"/>
  <c r="J249" i="1"/>
  <c r="K135" i="1"/>
  <c r="K134" i="1" s="1"/>
  <c r="L135" i="1"/>
  <c r="L134" i="1" s="1"/>
  <c r="K89" i="1"/>
  <c r="M89" i="1" s="1"/>
  <c r="K256" i="1"/>
  <c r="K245" i="1"/>
  <c r="K243" i="1" s="1"/>
  <c r="L110" i="1"/>
  <c r="L109" i="1" s="1"/>
  <c r="M111" i="1"/>
  <c r="M110" i="1" s="1"/>
  <c r="M197" i="1"/>
  <c r="M196" i="1" s="1"/>
  <c r="L196" i="1"/>
  <c r="L176" i="1"/>
  <c r="M180" i="1"/>
  <c r="M176" i="1" s="1"/>
  <c r="L102" i="1"/>
  <c r="M104" i="1"/>
  <c r="M102" i="1" s="1"/>
  <c r="L223" i="1"/>
  <c r="M225" i="1"/>
  <c r="M223" i="1" s="1"/>
  <c r="L106" i="1"/>
  <c r="M107" i="1"/>
  <c r="M106" i="1" s="1"/>
  <c r="M222" i="1"/>
  <c r="M221" i="1" s="1"/>
  <c r="L221" i="1"/>
  <c r="L156" i="1"/>
  <c r="M157" i="1"/>
  <c r="M156" i="1" s="1"/>
  <c r="L243" i="1"/>
  <c r="L98" i="1"/>
  <c r="L93" i="1" s="1"/>
  <c r="M101" i="1"/>
  <c r="M98" i="1" s="1"/>
  <c r="M93" i="1" s="1"/>
  <c r="L48" i="1"/>
  <c r="J48" i="1"/>
  <c r="L252" i="1"/>
  <c r="K80" i="1"/>
  <c r="M80" i="1" s="1"/>
  <c r="J80" i="1"/>
  <c r="K309" i="1"/>
  <c r="L251" i="1"/>
  <c r="M251" i="1" s="1"/>
  <c r="J251" i="1"/>
  <c r="L254" i="1"/>
  <c r="L38" i="1"/>
  <c r="L118" i="1"/>
  <c r="L54" i="1"/>
  <c r="K262" i="1"/>
  <c r="M262" i="1" s="1"/>
  <c r="K254" i="1"/>
  <c r="K252" i="1"/>
  <c r="L146" i="1"/>
  <c r="L144" i="1" s="1"/>
  <c r="M173" i="1"/>
  <c r="L168" i="1"/>
  <c r="J55" i="1"/>
  <c r="M55" i="1"/>
  <c r="J220" i="1"/>
  <c r="L220" i="1"/>
  <c r="L174" i="1"/>
  <c r="L172" i="1" s="1"/>
  <c r="M170" i="1"/>
  <c r="M168" i="1" s="1"/>
  <c r="K146" i="1"/>
  <c r="J25" i="1"/>
  <c r="L33" i="1"/>
  <c r="L160" i="1"/>
  <c r="L159" i="1" s="1"/>
  <c r="L10" i="1"/>
  <c r="L9" i="1" s="1"/>
  <c r="J10" i="1"/>
  <c r="M160" i="1"/>
  <c r="M159" i="1" s="1"/>
  <c r="L264" i="1"/>
  <c r="K264" i="1"/>
  <c r="J21" i="1"/>
  <c r="L20" i="1"/>
  <c r="K295" i="1" l="1"/>
  <c r="L133" i="1"/>
  <c r="M274" i="1"/>
  <c r="L266" i="1"/>
  <c r="L167" i="1"/>
  <c r="K88" i="1"/>
  <c r="J89" i="1"/>
  <c r="J245" i="1"/>
  <c r="M245" i="1"/>
  <c r="M243" i="1" s="1"/>
  <c r="J135" i="1"/>
  <c r="M254" i="1"/>
  <c r="J254" i="1"/>
  <c r="M135" i="1"/>
  <c r="M134" i="1" s="1"/>
  <c r="J262" i="1"/>
  <c r="M252" i="1"/>
  <c r="J252" i="1"/>
  <c r="J263" i="1"/>
  <c r="L263" i="1"/>
  <c r="M263" i="1" s="1"/>
  <c r="K53" i="1"/>
  <c r="J53" i="1"/>
  <c r="K120" i="1"/>
  <c r="K307" i="1"/>
  <c r="M307" i="1" s="1"/>
  <c r="J307" i="1"/>
  <c r="M48" i="1"/>
  <c r="L46" i="1"/>
  <c r="K45" i="1"/>
  <c r="J45" i="1"/>
  <c r="K60" i="1"/>
  <c r="M60" i="1" s="1"/>
  <c r="J60" i="1"/>
  <c r="J309" i="1"/>
  <c r="L309" i="1"/>
  <c r="M146" i="1"/>
  <c r="K308" i="1"/>
  <c r="J308" i="1"/>
  <c r="K23" i="1"/>
  <c r="M23" i="1" s="1"/>
  <c r="L217" i="1"/>
  <c r="L212" i="1" s="1"/>
  <c r="K220" i="1"/>
  <c r="K217" i="1" s="1"/>
  <c r="K212" i="1" s="1"/>
  <c r="K174" i="1"/>
  <c r="K172" i="1" s="1"/>
  <c r="K167" i="1" s="1"/>
  <c r="J174" i="1"/>
  <c r="J146" i="1"/>
  <c r="K122" i="1"/>
  <c r="M122" i="1" s="1"/>
  <c r="M10" i="1"/>
  <c r="M9" i="1" s="1"/>
  <c r="M264" i="1"/>
  <c r="J264" i="1"/>
  <c r="K145" i="1"/>
  <c r="J145" i="1"/>
  <c r="J19" i="1"/>
  <c r="L19" i="1"/>
  <c r="L18" i="1" s="1"/>
  <c r="K19" i="1"/>
  <c r="K20" i="1"/>
  <c r="J20" i="1"/>
  <c r="L17" i="1" l="1"/>
  <c r="K286" i="1"/>
  <c r="J286" i="1"/>
  <c r="J120" i="1"/>
  <c r="K46" i="1"/>
  <c r="M53" i="1"/>
  <c r="K261" i="1"/>
  <c r="M261" i="1" s="1"/>
  <c r="J261" i="1"/>
  <c r="L250" i="1"/>
  <c r="M250" i="1" s="1"/>
  <c r="J250" i="1"/>
  <c r="M46" i="1"/>
  <c r="L253" i="1"/>
  <c r="M253" i="1" s="1"/>
  <c r="J253" i="1"/>
  <c r="J91" i="1"/>
  <c r="L91" i="1"/>
  <c r="K75" i="1"/>
  <c r="J75" i="1"/>
  <c r="L256" i="1"/>
  <c r="M256" i="1" s="1"/>
  <c r="J256" i="1"/>
  <c r="L260" i="1"/>
  <c r="J260" i="1"/>
  <c r="K38" i="1"/>
  <c r="M45" i="1"/>
  <c r="M38" i="1" s="1"/>
  <c r="K62" i="1"/>
  <c r="J62" i="1"/>
  <c r="K118" i="1"/>
  <c r="K109" i="1" s="1"/>
  <c r="K18" i="1"/>
  <c r="M309" i="1"/>
  <c r="L306" i="1"/>
  <c r="K306" i="1"/>
  <c r="M308" i="1"/>
  <c r="J23" i="1"/>
  <c r="K57" i="1"/>
  <c r="K54" i="1" s="1"/>
  <c r="J57" i="1"/>
  <c r="M220" i="1"/>
  <c r="M217" i="1" s="1"/>
  <c r="M212" i="1" s="1"/>
  <c r="M174" i="1"/>
  <c r="M172" i="1" s="1"/>
  <c r="M167" i="1" s="1"/>
  <c r="J122" i="1"/>
  <c r="M120" i="1"/>
  <c r="M118" i="1" s="1"/>
  <c r="M109" i="1" s="1"/>
  <c r="K144" i="1"/>
  <c r="K133" i="1" s="1"/>
  <c r="M145" i="1"/>
  <c r="M19" i="1"/>
  <c r="M20" i="1"/>
  <c r="M286" i="1" l="1"/>
  <c r="M266" i="1" s="1"/>
  <c r="K266" i="1"/>
  <c r="M306" i="1"/>
  <c r="M260" i="1"/>
  <c r="M259" i="1" s="1"/>
  <c r="L259" i="1"/>
  <c r="K61" i="1"/>
  <c r="M62" i="1"/>
  <c r="M61" i="1" s="1"/>
  <c r="K74" i="1"/>
  <c r="M75" i="1"/>
  <c r="M74" i="1" s="1"/>
  <c r="M91" i="1"/>
  <c r="M88" i="1" s="1"/>
  <c r="L88" i="1"/>
  <c r="M18" i="1"/>
  <c r="M57" i="1"/>
  <c r="M54" i="1" s="1"/>
  <c r="K259" i="1"/>
  <c r="K33" i="1"/>
  <c r="K17" i="1" s="1"/>
  <c r="M33" i="1"/>
  <c r="M144" i="1"/>
  <c r="M133" i="1" s="1"/>
  <c r="M17" i="1" l="1"/>
  <c r="N288" i="1" l="1"/>
  <c r="O288" i="1"/>
  <c r="S288" i="1" s="1"/>
  <c r="O289" i="1"/>
  <c r="S289" i="1" s="1"/>
  <c r="N289" i="1"/>
  <c r="O301" i="1"/>
  <c r="S301" i="1" s="1"/>
  <c r="N294" i="1"/>
  <c r="O294" i="1"/>
  <c r="S294" i="1" s="1"/>
  <c r="N301" i="1"/>
  <c r="O298" i="1"/>
  <c r="S298" i="1" s="1"/>
  <c r="O295" i="1"/>
  <c r="S295" i="1" s="1"/>
  <c r="N295" i="1"/>
  <c r="N302" i="1"/>
  <c r="N298" i="1"/>
  <c r="O303" i="1"/>
  <c r="S303" i="1" s="1"/>
  <c r="O293" i="1"/>
  <c r="S293" i="1" s="1"/>
  <c r="N299" i="1"/>
  <c r="N292" i="1"/>
  <c r="N293" i="1"/>
  <c r="O297" i="1"/>
  <c r="S297" i="1" s="1"/>
  <c r="N300" i="1"/>
  <c r="O292" i="1"/>
  <c r="S292" i="1" s="1"/>
  <c r="O304" i="1"/>
  <c r="S304" i="1" s="1"/>
  <c r="O300" i="1"/>
  <c r="S300" i="1" s="1"/>
  <c r="N297" i="1"/>
  <c r="N304" i="1"/>
  <c r="O302" i="1"/>
  <c r="S302" i="1" s="1"/>
  <c r="O296" i="1"/>
  <c r="S296" i="1" s="1"/>
  <c r="O299" i="1"/>
  <c r="S299" i="1" s="1"/>
  <c r="N296" i="1"/>
  <c r="N303" i="1"/>
  <c r="N257" i="1"/>
  <c r="N256" i="1"/>
  <c r="O253" i="1"/>
  <c r="S253" i="1" s="1"/>
  <c r="O256" i="1"/>
  <c r="S256" i="1" s="1"/>
  <c r="O257" i="1"/>
  <c r="S257" i="1" s="1"/>
  <c r="O254" i="1"/>
  <c r="S254" i="1" s="1"/>
  <c r="N252" i="1"/>
  <c r="N253" i="1"/>
  <c r="N254" i="1"/>
  <c r="O252" i="1"/>
  <c r="S252" i="1" s="1"/>
  <c r="O255" i="1"/>
  <c r="S255" i="1" s="1"/>
  <c r="N255" i="1"/>
  <c r="N233" i="1"/>
  <c r="N242" i="1"/>
  <c r="N231" i="1"/>
  <c r="O231" i="1"/>
  <c r="S231" i="1" s="1"/>
  <c r="N234" i="1"/>
  <c r="O245" i="1"/>
  <c r="S245" i="1" s="1"/>
  <c r="N244" i="1"/>
  <c r="N235" i="1"/>
  <c r="N230" i="1"/>
  <c r="N240" i="1"/>
  <c r="O235" i="1"/>
  <c r="S235" i="1" s="1"/>
  <c r="O230" i="1"/>
  <c r="S230" i="1" s="1"/>
  <c r="O234" i="1"/>
  <c r="S234" i="1" s="1"/>
  <c r="O237" i="1"/>
  <c r="S237" i="1" s="1"/>
  <c r="N237" i="1"/>
  <c r="O244" i="1"/>
  <c r="S244" i="1" s="1"/>
  <c r="O236" i="1"/>
  <c r="S236" i="1" s="1"/>
  <c r="N229" i="1"/>
  <c r="N236" i="1"/>
  <c r="O233" i="1"/>
  <c r="S233" i="1" s="1"/>
  <c r="N245" i="1"/>
  <c r="O229" i="1"/>
  <c r="S229" i="1" s="1"/>
  <c r="O242" i="1"/>
  <c r="S242" i="1" s="1"/>
  <c r="S241" i="1" s="1"/>
  <c r="O240" i="1"/>
  <c r="S240" i="1" s="1"/>
  <c r="S239" i="1" s="1"/>
  <c r="O238" i="1"/>
  <c r="S238" i="1" s="1"/>
  <c r="N238" i="1"/>
  <c r="O227" i="1"/>
  <c r="S227" i="1" s="1"/>
  <c r="N227" i="1"/>
  <c r="O216" i="1"/>
  <c r="S216" i="1" s="1"/>
  <c r="N216" i="1"/>
  <c r="O204" i="1"/>
  <c r="S204" i="1" s="1"/>
  <c r="O207" i="1"/>
  <c r="S207" i="1" s="1"/>
  <c r="O202" i="1"/>
  <c r="S202" i="1" s="1"/>
  <c r="N205" i="1"/>
  <c r="O205" i="1"/>
  <c r="S205" i="1" s="1"/>
  <c r="N204" i="1"/>
  <c r="O210" i="1"/>
  <c r="S210" i="1" s="1"/>
  <c r="O208" i="1"/>
  <c r="S208" i="1" s="1"/>
  <c r="N202" i="1"/>
  <c r="N203" i="1"/>
  <c r="N206" i="1"/>
  <c r="N209" i="1"/>
  <c r="O206" i="1"/>
  <c r="S206" i="1" s="1"/>
  <c r="O203" i="1"/>
  <c r="S203" i="1" s="1"/>
  <c r="N208" i="1"/>
  <c r="O209" i="1"/>
  <c r="S209" i="1" s="1"/>
  <c r="N210" i="1"/>
  <c r="N207" i="1"/>
  <c r="N182" i="1"/>
  <c r="N188" i="1"/>
  <c r="O184" i="1"/>
  <c r="S184" i="1" s="1"/>
  <c r="O186" i="1"/>
  <c r="S186" i="1" s="1"/>
  <c r="S185" i="1" s="1"/>
  <c r="O188" i="1"/>
  <c r="S188" i="1" s="1"/>
  <c r="O183" i="1"/>
  <c r="S183" i="1" s="1"/>
  <c r="N184" i="1"/>
  <c r="O190" i="1"/>
  <c r="S190" i="1" s="1"/>
  <c r="N183" i="1"/>
  <c r="N186" i="1"/>
  <c r="O189" i="1"/>
  <c r="S189" i="1" s="1"/>
  <c r="N189" i="1"/>
  <c r="O182" i="1"/>
  <c r="S182" i="1" s="1"/>
  <c r="N190" i="1"/>
  <c r="N157" i="1"/>
  <c r="O157" i="1"/>
  <c r="S157" i="1" s="1"/>
  <c r="S156" i="1" s="1"/>
  <c r="N153" i="1"/>
  <c r="N154" i="1"/>
  <c r="O153" i="1"/>
  <c r="S153" i="1" s="1"/>
  <c r="O154" i="1"/>
  <c r="S154" i="1" s="1"/>
  <c r="N137" i="1"/>
  <c r="O137" i="1"/>
  <c r="S137" i="1" s="1"/>
  <c r="N138" i="1"/>
  <c r="N139" i="1"/>
  <c r="O141" i="1"/>
  <c r="S141" i="1" s="1"/>
  <c r="N143" i="1"/>
  <c r="O142" i="1"/>
  <c r="S142" i="1" s="1"/>
  <c r="O139" i="1"/>
  <c r="S139" i="1" s="1"/>
  <c r="O140" i="1"/>
  <c r="S140" i="1" s="1"/>
  <c r="O138" i="1"/>
  <c r="S138" i="1" s="1"/>
  <c r="N140" i="1"/>
  <c r="O143" i="1"/>
  <c r="S143" i="1" s="1"/>
  <c r="N142" i="1"/>
  <c r="N141" i="1"/>
  <c r="O123" i="1"/>
  <c r="S123" i="1" s="1"/>
  <c r="N123" i="1"/>
  <c r="N107" i="1"/>
  <c r="O107" i="1"/>
  <c r="S107" i="1" s="1"/>
  <c r="S106" i="1" s="1"/>
  <c r="N100" i="1"/>
  <c r="N104" i="1"/>
  <c r="O104" i="1"/>
  <c r="S104" i="1" s="1"/>
  <c r="O99" i="1"/>
  <c r="S99" i="1" s="1"/>
  <c r="N101" i="1"/>
  <c r="O103" i="1"/>
  <c r="S103" i="1" s="1"/>
  <c r="N99" i="1"/>
  <c r="O101" i="1"/>
  <c r="S101" i="1" s="1"/>
  <c r="N103" i="1"/>
  <c r="O100" i="1"/>
  <c r="S100" i="1" s="1"/>
  <c r="N77" i="1"/>
  <c r="O83" i="1"/>
  <c r="S83" i="1" s="1"/>
  <c r="O96" i="1"/>
  <c r="S96" i="1" s="1"/>
  <c r="N85" i="1"/>
  <c r="O85" i="1"/>
  <c r="S85" i="1" s="1"/>
  <c r="O87" i="1"/>
  <c r="S87" i="1" s="1"/>
  <c r="N78" i="1"/>
  <c r="N72" i="1"/>
  <c r="O81" i="1"/>
  <c r="S81" i="1" s="1"/>
  <c r="O82" i="1"/>
  <c r="S82" i="1" s="1"/>
  <c r="N90" i="1"/>
  <c r="N91" i="1"/>
  <c r="O95" i="1"/>
  <c r="S95" i="1" s="1"/>
  <c r="O72" i="1"/>
  <c r="S72" i="1" s="1"/>
  <c r="O79" i="1"/>
  <c r="S79" i="1" s="1"/>
  <c r="N89" i="1"/>
  <c r="N97" i="1"/>
  <c r="O97" i="1"/>
  <c r="S97" i="1" s="1"/>
  <c r="N80" i="1"/>
  <c r="N84" i="1"/>
  <c r="N79" i="1"/>
  <c r="N87" i="1"/>
  <c r="O91" i="1"/>
  <c r="S91" i="1" s="1"/>
  <c r="O86" i="1"/>
  <c r="S86" i="1" s="1"/>
  <c r="O71" i="1"/>
  <c r="S71" i="1" s="1"/>
  <c r="N86" i="1"/>
  <c r="O89" i="1"/>
  <c r="S89" i="1" s="1"/>
  <c r="O80" i="1"/>
  <c r="S80" i="1" s="1"/>
  <c r="O78" i="1"/>
  <c r="S78" i="1" s="1"/>
  <c r="N73" i="1"/>
  <c r="N82" i="1"/>
  <c r="O77" i="1"/>
  <c r="S77" i="1" s="1"/>
  <c r="N75" i="1"/>
  <c r="N96" i="1"/>
  <c r="O76" i="1"/>
  <c r="S76" i="1" s="1"/>
  <c r="O90" i="1"/>
  <c r="S90" i="1" s="1"/>
  <c r="O92" i="1"/>
  <c r="S92" i="1" s="1"/>
  <c r="N81" i="1"/>
  <c r="N83" i="1"/>
  <c r="O73" i="1"/>
  <c r="S73" i="1" s="1"/>
  <c r="N95" i="1"/>
  <c r="N92" i="1"/>
  <c r="N76" i="1"/>
  <c r="O84" i="1"/>
  <c r="S84" i="1" s="1"/>
  <c r="O75" i="1"/>
  <c r="S75" i="1" s="1"/>
  <c r="N71" i="1"/>
  <c r="N66" i="1"/>
  <c r="O69" i="1"/>
  <c r="S69" i="1" s="1"/>
  <c r="O66" i="1"/>
  <c r="S66" i="1" s="1"/>
  <c r="N67" i="1"/>
  <c r="N68" i="1"/>
  <c r="O68" i="1"/>
  <c r="S68" i="1" s="1"/>
  <c r="N65" i="1"/>
  <c r="O67" i="1"/>
  <c r="S67" i="1" s="1"/>
  <c r="O65" i="1"/>
  <c r="S65" i="1" s="1"/>
  <c r="N69" i="1"/>
  <c r="N60" i="1"/>
  <c r="O59" i="1"/>
  <c r="S59" i="1" s="1"/>
  <c r="N59" i="1"/>
  <c r="O60" i="1"/>
  <c r="S60" i="1" s="1"/>
  <c r="N51" i="1"/>
  <c r="O52" i="1"/>
  <c r="S52" i="1" s="1"/>
  <c r="O53" i="1"/>
  <c r="S53" i="1" s="1"/>
  <c r="O51" i="1"/>
  <c r="S51" i="1" s="1"/>
  <c r="N52" i="1"/>
  <c r="N53" i="1"/>
  <c r="O43" i="1"/>
  <c r="S43" i="1" s="1"/>
  <c r="N42" i="1"/>
  <c r="N43" i="1"/>
  <c r="N45" i="1"/>
  <c r="O42" i="1"/>
  <c r="S42" i="1" s="1"/>
  <c r="O41" i="1"/>
  <c r="S41" i="1" s="1"/>
  <c r="O44" i="1"/>
  <c r="S44" i="1" s="1"/>
  <c r="N44" i="1"/>
  <c r="N41" i="1"/>
  <c r="O45" i="1"/>
  <c r="S45" i="1" s="1"/>
  <c r="N28" i="1"/>
  <c r="N29" i="1"/>
  <c r="O32" i="1"/>
  <c r="S32" i="1" s="1"/>
  <c r="N32" i="1"/>
  <c r="O27" i="1"/>
  <c r="S27" i="1" s="1"/>
  <c r="O29" i="1"/>
  <c r="S29" i="1" s="1"/>
  <c r="O31" i="1"/>
  <c r="S31" i="1" s="1"/>
  <c r="N31" i="1"/>
  <c r="O30" i="1"/>
  <c r="S30" i="1" s="1"/>
  <c r="N26" i="1"/>
  <c r="N30" i="1"/>
  <c r="N27" i="1"/>
  <c r="O28" i="1"/>
  <c r="S28" i="1" s="1"/>
  <c r="O26" i="1"/>
  <c r="S26" i="1" s="1"/>
  <c r="N15" i="1"/>
  <c r="O15" i="1"/>
  <c r="S15" i="1" s="1"/>
  <c r="N58" i="1"/>
  <c r="O58" i="1"/>
  <c r="S58" i="1" s="1"/>
  <c r="O57" i="1"/>
  <c r="S57" i="1" s="1"/>
  <c r="N57" i="1"/>
  <c r="N179" i="1"/>
  <c r="N180" i="1"/>
  <c r="O179" i="1"/>
  <c r="S179" i="1" s="1"/>
  <c r="O180" i="1"/>
  <c r="S180" i="1" s="1"/>
  <c r="O178" i="1"/>
  <c r="S178" i="1" s="1"/>
  <c r="O177" i="1"/>
  <c r="S177" i="1" s="1"/>
  <c r="N177" i="1"/>
  <c r="N178" i="1"/>
  <c r="O307" i="1"/>
  <c r="S307" i="1" s="1"/>
  <c r="N307" i="1"/>
  <c r="N309" i="1"/>
  <c r="N308" i="1"/>
  <c r="O309" i="1"/>
  <c r="S309" i="1" s="1"/>
  <c r="O308" i="1"/>
  <c r="S308" i="1" s="1"/>
  <c r="N226" i="1"/>
  <c r="O226" i="1"/>
  <c r="S226" i="1" s="1"/>
  <c r="N201" i="1"/>
  <c r="O200" i="1"/>
  <c r="S200" i="1" s="1"/>
  <c r="O201" i="1"/>
  <c r="S201" i="1" s="1"/>
  <c r="O199" i="1"/>
  <c r="S199" i="1" s="1"/>
  <c r="N199" i="1"/>
  <c r="N200" i="1"/>
  <c r="N222" i="1"/>
  <c r="O222" i="1"/>
  <c r="S222" i="1" s="1"/>
  <c r="S221" i="1" s="1"/>
  <c r="N225" i="1"/>
  <c r="O225" i="1"/>
  <c r="S225" i="1" s="1"/>
  <c r="O224" i="1"/>
  <c r="S224" i="1" s="1"/>
  <c r="N224" i="1"/>
  <c r="O198" i="1"/>
  <c r="S198" i="1" s="1"/>
  <c r="N198" i="1"/>
  <c r="N197" i="1"/>
  <c r="O197" i="1"/>
  <c r="S197" i="1" s="1"/>
  <c r="O62" i="1"/>
  <c r="S62" i="1" s="1"/>
  <c r="N62" i="1"/>
  <c r="O55" i="1"/>
  <c r="S55" i="1" s="1"/>
  <c r="N55" i="1"/>
  <c r="N56" i="1"/>
  <c r="O56" i="1"/>
  <c r="S56" i="1" s="1"/>
  <c r="O50" i="1"/>
  <c r="S50" i="1" s="1"/>
  <c r="O49" i="1"/>
  <c r="S49" i="1" s="1"/>
  <c r="N50" i="1"/>
  <c r="N49" i="1"/>
  <c r="O171" i="1"/>
  <c r="S171" i="1" s="1"/>
  <c r="N171" i="1"/>
  <c r="O170" i="1"/>
  <c r="S170" i="1" s="1"/>
  <c r="N170" i="1"/>
  <c r="O220" i="1"/>
  <c r="S220" i="1" s="1"/>
  <c r="N220" i="1"/>
  <c r="N47" i="1"/>
  <c r="O47" i="1"/>
  <c r="S47" i="1" s="1"/>
  <c r="N48" i="1"/>
  <c r="O48" i="1"/>
  <c r="S48" i="1" s="1"/>
  <c r="O219" i="1"/>
  <c r="S219" i="1" s="1"/>
  <c r="N218" i="1"/>
  <c r="N219" i="1"/>
  <c r="O218" i="1"/>
  <c r="S218" i="1" s="1"/>
  <c r="N215" i="1"/>
  <c r="O215" i="1"/>
  <c r="S215" i="1" s="1"/>
  <c r="N214" i="1"/>
  <c r="O214" i="1"/>
  <c r="S214" i="1" s="1"/>
  <c r="O40" i="1"/>
  <c r="S40" i="1" s="1"/>
  <c r="N40" i="1"/>
  <c r="N39" i="1"/>
  <c r="O39" i="1"/>
  <c r="S39" i="1" s="1"/>
  <c r="O173" i="1"/>
  <c r="S173" i="1" s="1"/>
  <c r="N173" i="1"/>
  <c r="O174" i="1"/>
  <c r="S174" i="1" s="1"/>
  <c r="N174" i="1"/>
  <c r="O169" i="1"/>
  <c r="S169" i="1" s="1"/>
  <c r="N169" i="1"/>
  <c r="O276" i="1"/>
  <c r="S276" i="1" s="1"/>
  <c r="O286" i="1"/>
  <c r="S286" i="1" s="1"/>
  <c r="N279" i="1"/>
  <c r="O279" i="1"/>
  <c r="S279" i="1" s="1"/>
  <c r="O291" i="1"/>
  <c r="S291" i="1" s="1"/>
  <c r="O282" i="1"/>
  <c r="S282" i="1" s="1"/>
  <c r="N281" i="1"/>
  <c r="O290" i="1"/>
  <c r="S290" i="1" s="1"/>
  <c r="N287" i="1"/>
  <c r="O277" i="1"/>
  <c r="S277" i="1" s="1"/>
  <c r="N285" i="1"/>
  <c r="N290" i="1"/>
  <c r="N282" i="1"/>
  <c r="O278" i="1"/>
  <c r="S278" i="1" s="1"/>
  <c r="N284" i="1"/>
  <c r="N275" i="1"/>
  <c r="N277" i="1"/>
  <c r="O281" i="1"/>
  <c r="S281" i="1" s="1"/>
  <c r="N283" i="1"/>
  <c r="O284" i="1"/>
  <c r="S284" i="1" s="1"/>
  <c r="N291" i="1"/>
  <c r="O287" i="1"/>
  <c r="S287" i="1" s="1"/>
  <c r="N280" i="1"/>
  <c r="N276" i="1"/>
  <c r="N278" i="1"/>
  <c r="O285" i="1"/>
  <c r="S285" i="1" s="1"/>
  <c r="O275" i="1"/>
  <c r="S275" i="1" s="1"/>
  <c r="O280" i="1"/>
  <c r="S280" i="1" s="1"/>
  <c r="O283" i="1"/>
  <c r="S283" i="1" s="1"/>
  <c r="N286" i="1"/>
  <c r="O273" i="1"/>
  <c r="S273" i="1" s="1"/>
  <c r="N273" i="1"/>
  <c r="O274" i="1"/>
  <c r="S274" i="1" s="1"/>
  <c r="N274" i="1"/>
  <c r="N164" i="1"/>
  <c r="O164" i="1"/>
  <c r="S164" i="1" s="1"/>
  <c r="N165" i="1"/>
  <c r="O165" i="1"/>
  <c r="S165" i="1" s="1"/>
  <c r="N148" i="1"/>
  <c r="N150" i="1"/>
  <c r="N151" i="1"/>
  <c r="O151" i="1"/>
  <c r="S151" i="1" s="1"/>
  <c r="N152" i="1"/>
  <c r="O152" i="1"/>
  <c r="S152" i="1" s="1"/>
  <c r="O150" i="1"/>
  <c r="S150" i="1" s="1"/>
  <c r="O148" i="1"/>
  <c r="S148" i="1" s="1"/>
  <c r="O111" i="1"/>
  <c r="S111" i="1" s="1"/>
  <c r="O117" i="1"/>
  <c r="S117" i="1" s="1"/>
  <c r="O120" i="1"/>
  <c r="S120" i="1" s="1"/>
  <c r="O112" i="1"/>
  <c r="S112" i="1" s="1"/>
  <c r="O131" i="1"/>
  <c r="S131" i="1" s="1"/>
  <c r="O119" i="1"/>
  <c r="S119" i="1" s="1"/>
  <c r="O122" i="1"/>
  <c r="S122" i="1" s="1"/>
  <c r="O121" i="1"/>
  <c r="S121" i="1" s="1"/>
  <c r="O115" i="1"/>
  <c r="S115" i="1" s="1"/>
  <c r="N114" i="1"/>
  <c r="O116" i="1"/>
  <c r="S116" i="1" s="1"/>
  <c r="N117" i="1"/>
  <c r="N128" i="1"/>
  <c r="N127" i="1"/>
  <c r="N120" i="1"/>
  <c r="N130" i="1"/>
  <c r="N131" i="1"/>
  <c r="O127" i="1"/>
  <c r="S127" i="1" s="1"/>
  <c r="N122" i="1"/>
  <c r="N119" i="1"/>
  <c r="O128" i="1"/>
  <c r="S128" i="1" s="1"/>
  <c r="N115" i="1"/>
  <c r="N121" i="1"/>
  <c r="N112" i="1"/>
  <c r="N111" i="1"/>
  <c r="O130" i="1"/>
  <c r="S130" i="1" s="1"/>
  <c r="O114" i="1"/>
  <c r="S114" i="1" s="1"/>
  <c r="N116" i="1"/>
  <c r="O35" i="1"/>
  <c r="S35" i="1" s="1"/>
  <c r="O37" i="1"/>
  <c r="S37" i="1" s="1"/>
  <c r="N35" i="1"/>
  <c r="N36" i="1"/>
  <c r="N37" i="1"/>
  <c r="O34" i="1"/>
  <c r="S34" i="1" s="1"/>
  <c r="O36" i="1"/>
  <c r="S36" i="1" s="1"/>
  <c r="N34" i="1"/>
  <c r="O12" i="1"/>
  <c r="S12" i="1" s="1"/>
  <c r="O14" i="1"/>
  <c r="S14" i="1" s="1"/>
  <c r="N13" i="1"/>
  <c r="N14" i="1"/>
  <c r="N12" i="1"/>
  <c r="O13" i="1"/>
  <c r="S13" i="1" s="1"/>
  <c r="N268" i="1"/>
  <c r="O268" i="1"/>
  <c r="S268" i="1" s="1"/>
  <c r="N161" i="1"/>
  <c r="N24" i="1"/>
  <c r="O161" i="1"/>
  <c r="S161" i="1" s="1"/>
  <c r="O24" i="1"/>
  <c r="S24" i="1" s="1"/>
  <c r="O22" i="1"/>
  <c r="S22" i="1" s="1"/>
  <c r="N146" i="1"/>
  <c r="N251" i="1"/>
  <c r="O146" i="1"/>
  <c r="S146" i="1" s="1"/>
  <c r="O23" i="1"/>
  <c r="S23" i="1" s="1"/>
  <c r="O251" i="1"/>
  <c r="S251" i="1" s="1"/>
  <c r="N10" i="1"/>
  <c r="O262" i="1"/>
  <c r="S262" i="1" s="1"/>
  <c r="N25" i="1"/>
  <c r="N261" i="1"/>
  <c r="N22" i="1"/>
  <c r="O10" i="1"/>
  <c r="S10" i="1" s="1"/>
  <c r="N23" i="1"/>
  <c r="O261" i="1"/>
  <c r="S261" i="1" s="1"/>
  <c r="N250" i="1"/>
  <c r="N136" i="1"/>
  <c r="O250" i="1"/>
  <c r="S250" i="1" s="1"/>
  <c r="O25" i="1"/>
  <c r="S25" i="1" s="1"/>
  <c r="N260" i="1"/>
  <c r="O136" i="1"/>
  <c r="S136" i="1" s="1"/>
  <c r="N262" i="1"/>
  <c r="O260" i="1"/>
  <c r="S260" i="1" s="1"/>
  <c r="N271" i="1"/>
  <c r="O271" i="1"/>
  <c r="S271" i="1" s="1"/>
  <c r="N272" i="1"/>
  <c r="O272" i="1"/>
  <c r="S272" i="1" s="1"/>
  <c r="N264" i="1"/>
  <c r="O264" i="1"/>
  <c r="S264" i="1" s="1"/>
  <c r="N263" i="1"/>
  <c r="O263" i="1"/>
  <c r="S263" i="1" s="1"/>
  <c r="N194" i="1"/>
  <c r="O194" i="1"/>
  <c r="N11" i="1"/>
  <c r="O11" i="1"/>
  <c r="S11" i="1" s="1"/>
  <c r="N267" i="1"/>
  <c r="O270" i="1"/>
  <c r="S270" i="1" s="1"/>
  <c r="N270" i="1"/>
  <c r="O269" i="1"/>
  <c r="S269" i="1" s="1"/>
  <c r="N269" i="1"/>
  <c r="O267" i="1"/>
  <c r="S267" i="1" s="1"/>
  <c r="O249" i="1"/>
  <c r="N249" i="1"/>
  <c r="O248" i="1"/>
  <c r="N248" i="1"/>
  <c r="O21" i="1"/>
  <c r="S21" i="1" s="1"/>
  <c r="O162" i="1"/>
  <c r="S162" i="1" s="1"/>
  <c r="O135" i="1"/>
  <c r="S135" i="1" s="1"/>
  <c r="N21" i="1"/>
  <c r="N135" i="1"/>
  <c r="O193" i="1"/>
  <c r="N162" i="1"/>
  <c r="N145" i="1"/>
  <c r="O145" i="1"/>
  <c r="S145" i="1" s="1"/>
  <c r="O19" i="1"/>
  <c r="S19" i="1" s="1"/>
  <c r="N193" i="1"/>
  <c r="N20" i="1"/>
  <c r="O20" i="1"/>
  <c r="S20" i="1" s="1"/>
  <c r="N19" i="1"/>
  <c r="R289" i="1" l="1"/>
  <c r="T289" i="1" s="1"/>
  <c r="P289" i="1"/>
  <c r="R288" i="1"/>
  <c r="T288" i="1" s="1"/>
  <c r="P288" i="1"/>
  <c r="S266" i="1"/>
  <c r="P293" i="1"/>
  <c r="R293" i="1"/>
  <c r="T293" i="1" s="1"/>
  <c r="R298" i="1"/>
  <c r="T298" i="1" s="1"/>
  <c r="P298" i="1"/>
  <c r="P302" i="1"/>
  <c r="R302" i="1"/>
  <c r="T302" i="1" s="1"/>
  <c r="R295" i="1"/>
  <c r="T295" i="1" s="1"/>
  <c r="P295" i="1"/>
  <c r="R303" i="1"/>
  <c r="T303" i="1" s="1"/>
  <c r="P303" i="1"/>
  <c r="P297" i="1"/>
  <c r="R297" i="1"/>
  <c r="T297" i="1" s="1"/>
  <c r="P300" i="1"/>
  <c r="R300" i="1"/>
  <c r="T300" i="1" s="1"/>
  <c r="P296" i="1"/>
  <c r="R296" i="1"/>
  <c r="T296" i="1" s="1"/>
  <c r="P301" i="1"/>
  <c r="R301" i="1"/>
  <c r="T301" i="1" s="1"/>
  <c r="P292" i="1"/>
  <c r="R292" i="1"/>
  <c r="T292" i="1" s="1"/>
  <c r="R299" i="1"/>
  <c r="T299" i="1" s="1"/>
  <c r="P299" i="1"/>
  <c r="R294" i="1"/>
  <c r="T294" i="1" s="1"/>
  <c r="P294" i="1"/>
  <c r="P304" i="1"/>
  <c r="R304" i="1"/>
  <c r="T304" i="1" s="1"/>
  <c r="P254" i="1"/>
  <c r="R254" i="1"/>
  <c r="T254" i="1" s="1"/>
  <c r="S243" i="1"/>
  <c r="R253" i="1"/>
  <c r="T253" i="1" s="1"/>
  <c r="P253" i="1"/>
  <c r="R252" i="1"/>
  <c r="T252" i="1" s="1"/>
  <c r="P252" i="1"/>
  <c r="P255" i="1"/>
  <c r="R255" i="1"/>
  <c r="T255" i="1" s="1"/>
  <c r="P256" i="1"/>
  <c r="R256" i="1"/>
  <c r="T256" i="1" s="1"/>
  <c r="R257" i="1"/>
  <c r="T257" i="1" s="1"/>
  <c r="P257" i="1"/>
  <c r="P237" i="1"/>
  <c r="R237" i="1"/>
  <c r="T237" i="1" s="1"/>
  <c r="P240" i="1"/>
  <c r="R240" i="1"/>
  <c r="R230" i="1"/>
  <c r="T230" i="1" s="1"/>
  <c r="P230" i="1"/>
  <c r="P235" i="1"/>
  <c r="R235" i="1"/>
  <c r="T235" i="1" s="1"/>
  <c r="P244" i="1"/>
  <c r="R244" i="1"/>
  <c r="R238" i="1"/>
  <c r="T238" i="1" s="1"/>
  <c r="P238" i="1"/>
  <c r="R234" i="1"/>
  <c r="T234" i="1" s="1"/>
  <c r="P234" i="1"/>
  <c r="P236" i="1"/>
  <c r="R236" i="1"/>
  <c r="T236" i="1" s="1"/>
  <c r="R231" i="1"/>
  <c r="T231" i="1" s="1"/>
  <c r="P231" i="1"/>
  <c r="S228" i="1"/>
  <c r="R242" i="1"/>
  <c r="P242" i="1"/>
  <c r="R229" i="1"/>
  <c r="P229" i="1"/>
  <c r="S232" i="1"/>
  <c r="R245" i="1"/>
  <c r="T245" i="1" s="1"/>
  <c r="P245" i="1"/>
  <c r="P233" i="1"/>
  <c r="R233" i="1"/>
  <c r="S223" i="1"/>
  <c r="P227" i="1"/>
  <c r="R227" i="1"/>
  <c r="T227" i="1" s="1"/>
  <c r="S213" i="1"/>
  <c r="R216" i="1"/>
  <c r="T216" i="1" s="1"/>
  <c r="P216" i="1"/>
  <c r="S196" i="1"/>
  <c r="R207" i="1"/>
  <c r="T207" i="1" s="1"/>
  <c r="P207" i="1"/>
  <c r="R209" i="1"/>
  <c r="T209" i="1" s="1"/>
  <c r="P209" i="1"/>
  <c r="R203" i="1"/>
  <c r="T203" i="1" s="1"/>
  <c r="P203" i="1"/>
  <c r="R202" i="1"/>
  <c r="T202" i="1" s="1"/>
  <c r="P202" i="1"/>
  <c r="R204" i="1"/>
  <c r="T204" i="1" s="1"/>
  <c r="P204" i="1"/>
  <c r="R208" i="1"/>
  <c r="T208" i="1" s="1"/>
  <c r="P208" i="1"/>
  <c r="R205" i="1"/>
  <c r="T205" i="1" s="1"/>
  <c r="P205" i="1"/>
  <c r="P206" i="1"/>
  <c r="R206" i="1"/>
  <c r="T206" i="1" s="1"/>
  <c r="R210" i="1"/>
  <c r="T210" i="1" s="1"/>
  <c r="P210" i="1"/>
  <c r="S181" i="1"/>
  <c r="P184" i="1"/>
  <c r="R184" i="1"/>
  <c r="T184" i="1" s="1"/>
  <c r="S187" i="1"/>
  <c r="R190" i="1"/>
  <c r="T190" i="1" s="1"/>
  <c r="P190" i="1"/>
  <c r="R186" i="1"/>
  <c r="P186" i="1"/>
  <c r="R183" i="1"/>
  <c r="T183" i="1" s="1"/>
  <c r="P183" i="1"/>
  <c r="R189" i="1"/>
  <c r="T189" i="1" s="1"/>
  <c r="P189" i="1"/>
  <c r="R188" i="1"/>
  <c r="P188" i="1"/>
  <c r="R182" i="1"/>
  <c r="P182" i="1"/>
  <c r="S176" i="1"/>
  <c r="S172" i="1"/>
  <c r="S149" i="1"/>
  <c r="R157" i="1"/>
  <c r="P157" i="1"/>
  <c r="R154" i="1"/>
  <c r="T154" i="1" s="1"/>
  <c r="P154" i="1"/>
  <c r="R153" i="1"/>
  <c r="T153" i="1" s="1"/>
  <c r="P153" i="1"/>
  <c r="S134" i="1"/>
  <c r="P141" i="1"/>
  <c r="R141" i="1"/>
  <c r="T141" i="1" s="1"/>
  <c r="R142" i="1"/>
  <c r="T142" i="1" s="1"/>
  <c r="P142" i="1"/>
  <c r="P140" i="1"/>
  <c r="R140" i="1"/>
  <c r="T140" i="1" s="1"/>
  <c r="P143" i="1"/>
  <c r="R143" i="1"/>
  <c r="T143" i="1" s="1"/>
  <c r="R139" i="1"/>
  <c r="T139" i="1" s="1"/>
  <c r="P139" i="1"/>
  <c r="R138" i="1"/>
  <c r="T138" i="1" s="1"/>
  <c r="P138" i="1"/>
  <c r="R137" i="1"/>
  <c r="T137" i="1" s="1"/>
  <c r="P137" i="1"/>
  <c r="S102" i="1"/>
  <c r="S118" i="1"/>
  <c r="R123" i="1"/>
  <c r="T123" i="1" s="1"/>
  <c r="P123" i="1"/>
  <c r="R107" i="1"/>
  <c r="R106" i="1" s="1"/>
  <c r="P107" i="1"/>
  <c r="R103" i="1"/>
  <c r="P103" i="1"/>
  <c r="P99" i="1"/>
  <c r="R99" i="1"/>
  <c r="P101" i="1"/>
  <c r="R101" i="1"/>
  <c r="T101" i="1" s="1"/>
  <c r="S98" i="1"/>
  <c r="R104" i="1"/>
  <c r="T104" i="1" s="1"/>
  <c r="P104" i="1"/>
  <c r="R100" i="1"/>
  <c r="T100" i="1" s="1"/>
  <c r="P100" i="1"/>
  <c r="R89" i="1"/>
  <c r="P89" i="1"/>
  <c r="S88" i="1"/>
  <c r="R78" i="1"/>
  <c r="T78" i="1" s="1"/>
  <c r="P78" i="1"/>
  <c r="P80" i="1"/>
  <c r="R80" i="1"/>
  <c r="T80" i="1" s="1"/>
  <c r="R97" i="1"/>
  <c r="T97" i="1" s="1"/>
  <c r="P97" i="1"/>
  <c r="R71" i="1"/>
  <c r="P71" i="1"/>
  <c r="P86" i="1"/>
  <c r="R86" i="1"/>
  <c r="T86" i="1" s="1"/>
  <c r="S74" i="1"/>
  <c r="S70" i="1"/>
  <c r="P84" i="1"/>
  <c r="R84" i="1"/>
  <c r="T84" i="1" s="1"/>
  <c r="R75" i="1"/>
  <c r="P75" i="1"/>
  <c r="R91" i="1"/>
  <c r="T91" i="1" s="1"/>
  <c r="P91" i="1"/>
  <c r="R85" i="1"/>
  <c r="T85" i="1" s="1"/>
  <c r="P85" i="1"/>
  <c r="R81" i="1"/>
  <c r="T81" i="1" s="1"/>
  <c r="P81" i="1"/>
  <c r="S94" i="1"/>
  <c r="P82" i="1"/>
  <c r="R82" i="1"/>
  <c r="T82" i="1" s="1"/>
  <c r="R76" i="1"/>
  <c r="T76" i="1" s="1"/>
  <c r="P76" i="1"/>
  <c r="R83" i="1"/>
  <c r="T83" i="1" s="1"/>
  <c r="P83" i="1"/>
  <c r="R96" i="1"/>
  <c r="T96" i="1" s="1"/>
  <c r="P96" i="1"/>
  <c r="R90" i="1"/>
  <c r="T90" i="1" s="1"/>
  <c r="P90" i="1"/>
  <c r="P92" i="1"/>
  <c r="R92" i="1"/>
  <c r="T92" i="1" s="1"/>
  <c r="P87" i="1"/>
  <c r="R87" i="1"/>
  <c r="T87" i="1" s="1"/>
  <c r="P73" i="1"/>
  <c r="R73" i="1"/>
  <c r="T73" i="1" s="1"/>
  <c r="R72" i="1"/>
  <c r="T72" i="1" s="1"/>
  <c r="P72" i="1"/>
  <c r="R95" i="1"/>
  <c r="P95" i="1"/>
  <c r="R79" i="1"/>
  <c r="T79" i="1" s="1"/>
  <c r="P79" i="1"/>
  <c r="R77" i="1"/>
  <c r="T77" i="1" s="1"/>
  <c r="P77" i="1"/>
  <c r="S64" i="1"/>
  <c r="P69" i="1"/>
  <c r="R69" i="1"/>
  <c r="T69" i="1" s="1"/>
  <c r="R65" i="1"/>
  <c r="P65" i="1"/>
  <c r="R68" i="1"/>
  <c r="T68" i="1" s="1"/>
  <c r="P68" i="1"/>
  <c r="R67" i="1"/>
  <c r="T67" i="1" s="1"/>
  <c r="P67" i="1"/>
  <c r="R66" i="1"/>
  <c r="T66" i="1" s="1"/>
  <c r="P66" i="1"/>
  <c r="S54" i="1"/>
  <c r="P59" i="1"/>
  <c r="R59" i="1"/>
  <c r="T59" i="1" s="1"/>
  <c r="R60" i="1"/>
  <c r="T60" i="1" s="1"/>
  <c r="P60" i="1"/>
  <c r="S46" i="1"/>
  <c r="R53" i="1"/>
  <c r="T53" i="1" s="1"/>
  <c r="P53" i="1"/>
  <c r="R52" i="1"/>
  <c r="T52" i="1" s="1"/>
  <c r="P52" i="1"/>
  <c r="P51" i="1"/>
  <c r="R51" i="1"/>
  <c r="T51" i="1" s="1"/>
  <c r="R41" i="1"/>
  <c r="T41" i="1" s="1"/>
  <c r="P41" i="1"/>
  <c r="P44" i="1"/>
  <c r="R44" i="1"/>
  <c r="T44" i="1" s="1"/>
  <c r="P45" i="1"/>
  <c r="R45" i="1"/>
  <c r="T45" i="1" s="1"/>
  <c r="R43" i="1"/>
  <c r="T43" i="1" s="1"/>
  <c r="P43" i="1"/>
  <c r="S38" i="1"/>
  <c r="R42" i="1"/>
  <c r="T42" i="1" s="1"/>
  <c r="P42" i="1"/>
  <c r="P30" i="1"/>
  <c r="R30" i="1"/>
  <c r="T30" i="1" s="1"/>
  <c r="P26" i="1"/>
  <c r="R26" i="1"/>
  <c r="T26" i="1" s="1"/>
  <c r="R27" i="1"/>
  <c r="P27" i="1"/>
  <c r="R31" i="1"/>
  <c r="T31" i="1" s="1"/>
  <c r="P31" i="1"/>
  <c r="S18" i="1"/>
  <c r="R29" i="1"/>
  <c r="T29" i="1" s="1"/>
  <c r="P29" i="1"/>
  <c r="P32" i="1"/>
  <c r="R32" i="1"/>
  <c r="T32" i="1" s="1"/>
  <c r="R28" i="1"/>
  <c r="T28" i="1" s="1"/>
  <c r="P28" i="1"/>
  <c r="R15" i="1"/>
  <c r="T15" i="1" s="1"/>
  <c r="P15" i="1"/>
  <c r="S9" i="1"/>
  <c r="R57" i="1"/>
  <c r="T57" i="1" s="1"/>
  <c r="P57" i="1"/>
  <c r="P58" i="1"/>
  <c r="R58" i="1"/>
  <c r="T58" i="1" s="1"/>
  <c r="P178" i="1"/>
  <c r="R178" i="1"/>
  <c r="T178" i="1" s="1"/>
  <c r="P177" i="1"/>
  <c r="R177" i="1"/>
  <c r="P180" i="1"/>
  <c r="R180" i="1"/>
  <c r="T180" i="1" s="1"/>
  <c r="P179" i="1"/>
  <c r="R179" i="1"/>
  <c r="T179" i="1" s="1"/>
  <c r="R307" i="1"/>
  <c r="T307" i="1" s="1"/>
  <c r="P307" i="1"/>
  <c r="S306" i="1"/>
  <c r="P308" i="1"/>
  <c r="R308" i="1"/>
  <c r="R309" i="1"/>
  <c r="T309" i="1" s="1"/>
  <c r="P309" i="1"/>
  <c r="R200" i="1"/>
  <c r="T200" i="1" s="1"/>
  <c r="P200" i="1"/>
  <c r="P199" i="1"/>
  <c r="R199" i="1"/>
  <c r="T199" i="1" s="1"/>
  <c r="P201" i="1"/>
  <c r="R201" i="1"/>
  <c r="T201" i="1" s="1"/>
  <c r="P226" i="1"/>
  <c r="R226" i="1"/>
  <c r="T226" i="1" s="1"/>
  <c r="R224" i="1"/>
  <c r="P224" i="1"/>
  <c r="R225" i="1"/>
  <c r="T225" i="1" s="1"/>
  <c r="P225" i="1"/>
  <c r="R222" i="1"/>
  <c r="R221" i="1" s="1"/>
  <c r="P222" i="1"/>
  <c r="R197" i="1"/>
  <c r="P197" i="1"/>
  <c r="R198" i="1"/>
  <c r="T198" i="1" s="1"/>
  <c r="P198" i="1"/>
  <c r="P62" i="1"/>
  <c r="R62" i="1"/>
  <c r="S168" i="1"/>
  <c r="S61" i="1"/>
  <c r="R56" i="1"/>
  <c r="T56" i="1" s="1"/>
  <c r="P56" i="1"/>
  <c r="R55" i="1"/>
  <c r="P55" i="1"/>
  <c r="P220" i="1"/>
  <c r="R220" i="1"/>
  <c r="T220" i="1" s="1"/>
  <c r="R171" i="1"/>
  <c r="T171" i="1" s="1"/>
  <c r="P171" i="1"/>
  <c r="P49" i="1"/>
  <c r="R49" i="1"/>
  <c r="T49" i="1" s="1"/>
  <c r="R50" i="1"/>
  <c r="T50" i="1" s="1"/>
  <c r="P50" i="1"/>
  <c r="R170" i="1"/>
  <c r="T170" i="1" s="1"/>
  <c r="P170" i="1"/>
  <c r="S217" i="1"/>
  <c r="P48" i="1"/>
  <c r="R48" i="1"/>
  <c r="T48" i="1" s="1"/>
  <c r="R47" i="1"/>
  <c r="P47" i="1"/>
  <c r="R219" i="1"/>
  <c r="T219" i="1" s="1"/>
  <c r="P219" i="1"/>
  <c r="R218" i="1"/>
  <c r="P218" i="1"/>
  <c r="R214" i="1"/>
  <c r="P214" i="1"/>
  <c r="R215" i="1"/>
  <c r="T215" i="1" s="1"/>
  <c r="P215" i="1"/>
  <c r="R39" i="1"/>
  <c r="P39" i="1"/>
  <c r="R40" i="1"/>
  <c r="T40" i="1" s="1"/>
  <c r="P40" i="1"/>
  <c r="R174" i="1"/>
  <c r="T174" i="1" s="1"/>
  <c r="P174" i="1"/>
  <c r="P173" i="1"/>
  <c r="R173" i="1"/>
  <c r="R169" i="1"/>
  <c r="P169" i="1"/>
  <c r="S259" i="1"/>
  <c r="R290" i="1"/>
  <c r="T290" i="1" s="1"/>
  <c r="P290" i="1"/>
  <c r="R280" i="1"/>
  <c r="T280" i="1" s="1"/>
  <c r="P280" i="1"/>
  <c r="R285" i="1"/>
  <c r="T285" i="1" s="1"/>
  <c r="P285" i="1"/>
  <c r="R274" i="1"/>
  <c r="T274" i="1" s="1"/>
  <c r="P274" i="1"/>
  <c r="R291" i="1"/>
  <c r="T291" i="1" s="1"/>
  <c r="P291" i="1"/>
  <c r="R287" i="1"/>
  <c r="T287" i="1" s="1"/>
  <c r="P287" i="1"/>
  <c r="R273" i="1"/>
  <c r="T273" i="1" s="1"/>
  <c r="P273" i="1"/>
  <c r="R283" i="1"/>
  <c r="T283" i="1" s="1"/>
  <c r="P283" i="1"/>
  <c r="R281" i="1"/>
  <c r="T281" i="1" s="1"/>
  <c r="P281" i="1"/>
  <c r="R286" i="1"/>
  <c r="T286" i="1" s="1"/>
  <c r="P286" i="1"/>
  <c r="R277" i="1"/>
  <c r="T277" i="1" s="1"/>
  <c r="P277" i="1"/>
  <c r="R275" i="1"/>
  <c r="T275" i="1" s="1"/>
  <c r="P275" i="1"/>
  <c r="P284" i="1"/>
  <c r="R284" i="1"/>
  <c r="T284" i="1" s="1"/>
  <c r="R279" i="1"/>
  <c r="T279" i="1" s="1"/>
  <c r="P279" i="1"/>
  <c r="R276" i="1"/>
  <c r="T276" i="1" s="1"/>
  <c r="P276" i="1"/>
  <c r="R278" i="1"/>
  <c r="T278" i="1" s="1"/>
  <c r="P278" i="1"/>
  <c r="R282" i="1"/>
  <c r="T282" i="1" s="1"/>
  <c r="P282" i="1"/>
  <c r="S160" i="1"/>
  <c r="R165" i="1"/>
  <c r="T165" i="1" s="1"/>
  <c r="P165" i="1"/>
  <c r="S163" i="1"/>
  <c r="R164" i="1"/>
  <c r="P164" i="1"/>
  <c r="S147" i="1"/>
  <c r="R152" i="1"/>
  <c r="T152" i="1" s="1"/>
  <c r="P152" i="1"/>
  <c r="R151" i="1"/>
  <c r="T151" i="1" s="1"/>
  <c r="P151" i="1"/>
  <c r="R150" i="1"/>
  <c r="P150" i="1"/>
  <c r="R148" i="1"/>
  <c r="P148" i="1"/>
  <c r="S144" i="1"/>
  <c r="R115" i="1"/>
  <c r="T115" i="1" s="1"/>
  <c r="P115" i="1"/>
  <c r="R112" i="1"/>
  <c r="T112" i="1" s="1"/>
  <c r="P112" i="1"/>
  <c r="R127" i="1"/>
  <c r="P127" i="1"/>
  <c r="S126" i="1"/>
  <c r="R131" i="1"/>
  <c r="T131" i="1" s="1"/>
  <c r="P131" i="1"/>
  <c r="S129" i="1"/>
  <c r="P111" i="1"/>
  <c r="R111" i="1"/>
  <c r="R130" i="1"/>
  <c r="P130" i="1"/>
  <c r="R128" i="1"/>
  <c r="T128" i="1" s="1"/>
  <c r="P128" i="1"/>
  <c r="R114" i="1"/>
  <c r="P114" i="1"/>
  <c r="R116" i="1"/>
  <c r="T116" i="1" s="1"/>
  <c r="P116" i="1"/>
  <c r="R121" i="1"/>
  <c r="T121" i="1" s="1"/>
  <c r="P121" i="1"/>
  <c r="R119" i="1"/>
  <c r="P119" i="1"/>
  <c r="R120" i="1"/>
  <c r="T120" i="1" s="1"/>
  <c r="P120" i="1"/>
  <c r="R117" i="1"/>
  <c r="T117" i="1" s="1"/>
  <c r="P117" i="1"/>
  <c r="S110" i="1"/>
  <c r="S113" i="1"/>
  <c r="R122" i="1"/>
  <c r="T122" i="1" s="1"/>
  <c r="P122" i="1"/>
  <c r="S33" i="1"/>
  <c r="P37" i="1"/>
  <c r="R37" i="1"/>
  <c r="T37" i="1" s="1"/>
  <c r="R35" i="1"/>
  <c r="T35" i="1" s="1"/>
  <c r="P35" i="1"/>
  <c r="R36" i="1"/>
  <c r="T36" i="1" s="1"/>
  <c r="P36" i="1"/>
  <c r="P34" i="1"/>
  <c r="R34" i="1"/>
  <c r="P12" i="1"/>
  <c r="R12" i="1"/>
  <c r="T12" i="1" s="1"/>
  <c r="R14" i="1"/>
  <c r="T14" i="1" s="1"/>
  <c r="P14" i="1"/>
  <c r="P13" i="1"/>
  <c r="R13" i="1"/>
  <c r="T13" i="1" s="1"/>
  <c r="R268" i="1"/>
  <c r="T268" i="1" s="1"/>
  <c r="P268" i="1"/>
  <c r="R22" i="1"/>
  <c r="T22" i="1" s="1"/>
  <c r="P22" i="1"/>
  <c r="R146" i="1"/>
  <c r="P146" i="1"/>
  <c r="P10" i="1"/>
  <c r="R10" i="1"/>
  <c r="R261" i="1"/>
  <c r="T261" i="1" s="1"/>
  <c r="P261" i="1"/>
  <c r="R23" i="1"/>
  <c r="T23" i="1" s="1"/>
  <c r="P23" i="1"/>
  <c r="P262" i="1"/>
  <c r="R262" i="1"/>
  <c r="T262" i="1" s="1"/>
  <c r="R250" i="1"/>
  <c r="T250" i="1" s="1"/>
  <c r="P250" i="1"/>
  <c r="P136" i="1"/>
  <c r="R136" i="1"/>
  <c r="T136" i="1" s="1"/>
  <c r="R25" i="1"/>
  <c r="T25" i="1" s="1"/>
  <c r="P25" i="1"/>
  <c r="R24" i="1"/>
  <c r="T24" i="1" s="1"/>
  <c r="P24" i="1"/>
  <c r="R260" i="1"/>
  <c r="P260" i="1"/>
  <c r="R251" i="1"/>
  <c r="T251" i="1" s="1"/>
  <c r="P251" i="1"/>
  <c r="R161" i="1"/>
  <c r="P161" i="1"/>
  <c r="R272" i="1"/>
  <c r="T272" i="1" s="1"/>
  <c r="P272" i="1"/>
  <c r="R271" i="1"/>
  <c r="T271" i="1" s="1"/>
  <c r="P271" i="1"/>
  <c r="R263" i="1"/>
  <c r="T263" i="1" s="1"/>
  <c r="P263" i="1"/>
  <c r="P264" i="1"/>
  <c r="R264" i="1"/>
  <c r="T264" i="1" s="1"/>
  <c r="P194" i="1"/>
  <c r="R11" i="1"/>
  <c r="P11" i="1"/>
  <c r="R267" i="1"/>
  <c r="P267" i="1"/>
  <c r="R269" i="1"/>
  <c r="T269" i="1" s="1"/>
  <c r="P269" i="1"/>
  <c r="R270" i="1"/>
  <c r="T270" i="1" s="1"/>
  <c r="P270" i="1"/>
  <c r="P249" i="1"/>
  <c r="P248" i="1"/>
  <c r="P145" i="1"/>
  <c r="R145" i="1"/>
  <c r="T145" i="1" s="1"/>
  <c r="R162" i="1"/>
  <c r="P162" i="1"/>
  <c r="P135" i="1"/>
  <c r="R135" i="1"/>
  <c r="R20" i="1"/>
  <c r="T20" i="1" s="1"/>
  <c r="P20" i="1"/>
  <c r="P19" i="1"/>
  <c r="R19" i="1"/>
  <c r="P193" i="1"/>
  <c r="R21" i="1"/>
  <c r="T21" i="1" s="1"/>
  <c r="P21" i="1"/>
  <c r="S125" i="1" l="1"/>
  <c r="R266" i="1"/>
  <c r="R243" i="1"/>
  <c r="T244" i="1"/>
  <c r="T243" i="1" s="1"/>
  <c r="R232" i="1"/>
  <c r="T233" i="1"/>
  <c r="T232" i="1" s="1"/>
  <c r="R239" i="1"/>
  <c r="T240" i="1"/>
  <c r="T239" i="1" s="1"/>
  <c r="R228" i="1"/>
  <c r="T229" i="1"/>
  <c r="T228" i="1" s="1"/>
  <c r="T242" i="1"/>
  <c r="T241" i="1" s="1"/>
  <c r="R241" i="1"/>
  <c r="R223" i="1"/>
  <c r="T224" i="1"/>
  <c r="T223" i="1" s="1"/>
  <c r="R213" i="1"/>
  <c r="R196" i="1"/>
  <c r="S175" i="1"/>
  <c r="S133" i="1"/>
  <c r="S159" i="1"/>
  <c r="R185" i="1"/>
  <c r="T186" i="1"/>
  <c r="T185" i="1" s="1"/>
  <c r="R176" i="1"/>
  <c r="R181" i="1"/>
  <c r="T182" i="1"/>
  <c r="T181" i="1" s="1"/>
  <c r="R187" i="1"/>
  <c r="T188" i="1"/>
  <c r="T187" i="1" s="1"/>
  <c r="T177" i="1"/>
  <c r="R172" i="1"/>
  <c r="T157" i="1"/>
  <c r="T156" i="1" s="1"/>
  <c r="R156" i="1"/>
  <c r="R149" i="1"/>
  <c r="R134" i="1"/>
  <c r="S109" i="1"/>
  <c r="S93" i="1"/>
  <c r="R118" i="1"/>
  <c r="T107" i="1"/>
  <c r="T106" i="1" s="1"/>
  <c r="R98" i="1"/>
  <c r="T99" i="1"/>
  <c r="T98" i="1" s="1"/>
  <c r="S63" i="1"/>
  <c r="R102" i="1"/>
  <c r="T103" i="1"/>
  <c r="T102" i="1" s="1"/>
  <c r="R94" i="1"/>
  <c r="T95" i="1"/>
  <c r="T94" i="1" s="1"/>
  <c r="R74" i="1"/>
  <c r="T75" i="1"/>
  <c r="T74" i="1" s="1"/>
  <c r="R70" i="1"/>
  <c r="T71" i="1"/>
  <c r="T70" i="1" s="1"/>
  <c r="R88" i="1"/>
  <c r="T89" i="1"/>
  <c r="T88" i="1" s="1"/>
  <c r="R64" i="1"/>
  <c r="R54" i="1"/>
  <c r="T65" i="1"/>
  <c r="T64" i="1" s="1"/>
  <c r="R46" i="1"/>
  <c r="R38" i="1"/>
  <c r="R18" i="1"/>
  <c r="T27" i="1"/>
  <c r="R9" i="1"/>
  <c r="R306" i="1"/>
  <c r="T308" i="1"/>
  <c r="T306" i="1" s="1"/>
  <c r="T222" i="1"/>
  <c r="T221" i="1" s="1"/>
  <c r="T197" i="1"/>
  <c r="T196" i="1" s="1"/>
  <c r="S17" i="1"/>
  <c r="T62" i="1"/>
  <c r="T61" i="1" s="1"/>
  <c r="R61" i="1"/>
  <c r="R168" i="1"/>
  <c r="T55" i="1"/>
  <c r="T54" i="1" s="1"/>
  <c r="S167" i="1"/>
  <c r="R217" i="1"/>
  <c r="S212" i="1"/>
  <c r="T47" i="1"/>
  <c r="T46" i="1" s="1"/>
  <c r="T218" i="1"/>
  <c r="T217" i="1" s="1"/>
  <c r="T214" i="1"/>
  <c r="T213" i="1" s="1"/>
  <c r="T39" i="1"/>
  <c r="T38" i="1" s="1"/>
  <c r="T173" i="1"/>
  <c r="T172" i="1" s="1"/>
  <c r="T169" i="1"/>
  <c r="T168" i="1" s="1"/>
  <c r="T260" i="1"/>
  <c r="T259" i="1" s="1"/>
  <c r="R259" i="1"/>
  <c r="R163" i="1"/>
  <c r="T164" i="1"/>
  <c r="T163" i="1" s="1"/>
  <c r="R160" i="1"/>
  <c r="T148" i="1"/>
  <c r="T147" i="1" s="1"/>
  <c r="R147" i="1"/>
  <c r="T150" i="1"/>
  <c r="T149" i="1" s="1"/>
  <c r="T146" i="1"/>
  <c r="T144" i="1" s="1"/>
  <c r="R144" i="1"/>
  <c r="R126" i="1"/>
  <c r="T127" i="1"/>
  <c r="T114" i="1"/>
  <c r="T113" i="1" s="1"/>
  <c r="R113" i="1"/>
  <c r="T119" i="1"/>
  <c r="T118" i="1" s="1"/>
  <c r="R129" i="1"/>
  <c r="T130" i="1"/>
  <c r="T129" i="1" s="1"/>
  <c r="T111" i="1"/>
  <c r="T110" i="1" s="1"/>
  <c r="R110" i="1"/>
  <c r="R33" i="1"/>
  <c r="T34" i="1"/>
  <c r="T33" i="1" s="1"/>
  <c r="T135" i="1"/>
  <c r="T134" i="1" s="1"/>
  <c r="T161" i="1"/>
  <c r="T10" i="1"/>
  <c r="T11" i="1"/>
  <c r="T267" i="1"/>
  <c r="T266" i="1" s="1"/>
  <c r="T19" i="1"/>
  <c r="T162" i="1"/>
  <c r="R125" i="1" l="1"/>
  <c r="R159" i="1"/>
  <c r="R133" i="1"/>
  <c r="T133" i="1"/>
  <c r="R175" i="1"/>
  <c r="T176" i="1"/>
  <c r="T175" i="1" s="1"/>
  <c r="R109" i="1"/>
  <c r="T109" i="1"/>
  <c r="T63" i="1"/>
  <c r="R63" i="1"/>
  <c r="T93" i="1"/>
  <c r="R93" i="1"/>
  <c r="T18" i="1"/>
  <c r="T17" i="1" s="1"/>
  <c r="T9" i="1"/>
  <c r="R17" i="1"/>
  <c r="T167" i="1"/>
  <c r="R212" i="1"/>
  <c r="T212" i="1"/>
  <c r="R167" i="1"/>
  <c r="T160" i="1"/>
  <c r="T126" i="1"/>
  <c r="T125" i="1" s="1"/>
  <c r="T159" i="1" l="1"/>
  <c r="R193" i="1" l="1"/>
  <c r="L194" i="1"/>
  <c r="K193" i="1"/>
  <c r="L193" i="1"/>
  <c r="R194" i="1"/>
  <c r="S194" i="1"/>
  <c r="K194" i="1"/>
  <c r="S193" i="1"/>
  <c r="L192" i="1" l="1"/>
  <c r="S192" i="1"/>
  <c r="K192" i="1"/>
  <c r="R192" i="1"/>
  <c r="T194" i="1"/>
  <c r="M193" i="1"/>
  <c r="M194" i="1"/>
  <c r="T193" i="1"/>
  <c r="T192" i="1" s="1"/>
  <c r="M192" i="1" l="1"/>
  <c r="R248" i="1" l="1"/>
  <c r="L248" i="1"/>
  <c r="L249" i="1"/>
  <c r="R249" i="1"/>
  <c r="S249" i="1"/>
  <c r="K249" i="1"/>
  <c r="K248" i="1"/>
  <c r="S248" i="1"/>
  <c r="S247" i="1" l="1"/>
  <c r="S311" i="1" s="1"/>
  <c r="K247" i="1"/>
  <c r="K311" i="1" s="1"/>
  <c r="L247" i="1"/>
  <c r="L311" i="1" s="1"/>
  <c r="R247" i="1"/>
  <c r="R311" i="1" s="1"/>
  <c r="T249" i="1"/>
  <c r="M248" i="1"/>
  <c r="T248" i="1"/>
  <c r="M249" i="1"/>
  <c r="T247" i="1" l="1"/>
  <c r="M247" i="1"/>
  <c r="M311" i="1" s="1"/>
  <c r="T311" i="1" l="1"/>
</calcChain>
</file>

<file path=xl/sharedStrings.xml><?xml version="1.0" encoding="utf-8"?>
<sst xmlns="http://schemas.openxmlformats.org/spreadsheetml/2006/main" count="1507" uniqueCount="632">
  <si>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</si>
  <si>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</si>
  <si>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</si>
  <si>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</si>
  <si>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</si>
  <si>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</si>
  <si>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</si>
  <si>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</si>
  <si>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</si>
  <si>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</si>
  <si>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</si>
  <si>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</si>
  <si>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</si>
  <si>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3.1</t>
  </si>
  <si>
    <t>4.1</t>
  </si>
  <si>
    <t>5.1</t>
  </si>
  <si>
    <t>5.2</t>
  </si>
  <si>
    <t>7.1</t>
  </si>
  <si>
    <t>8.1</t>
  </si>
  <si>
    <t>8.2</t>
  </si>
  <si>
    <t xml:space="preserve">OBRA: </t>
  </si>
  <si>
    <t>LOCAL:</t>
  </si>
  <si>
    <t>TOTAL:</t>
  </si>
  <si>
    <t>1.2</t>
  </si>
  <si>
    <t>4.2</t>
  </si>
  <si>
    <t>LIXAMENTO DE MADEIRA PARA APLICAÇÃO DE FUNDO OU PINTURA. AF_01/2021</t>
  </si>
  <si>
    <t>PINTURA FUNDO NIVELADOR ALQUÍDICO BRANCO EM MADEIRA. AF_01/2021</t>
  </si>
  <si>
    <t>9.1</t>
  </si>
  <si>
    <t>9.2</t>
  </si>
  <si>
    <t>KG</t>
  </si>
  <si>
    <t>M3XKM</t>
  </si>
  <si>
    <t>UN</t>
  </si>
  <si>
    <t>M2</t>
  </si>
  <si>
    <t>H</t>
  </si>
  <si>
    <t>M3</t>
  </si>
  <si>
    <t>M</t>
  </si>
  <si>
    <t>KIT DE PORTA DE MADEIRA FRISADA, SEMI-OCA (LEVE OU MÉDIA), PADRÃO POPULAR, 80X210CM, ESPESSURA DE 3,5CM, ITENS INCLUSOS: DOBRADIÇAS, MONTAGEM E INSTALAÇÃO DE BATENTE, FECHADURA COM EXECUÇÃO DO FURO - FORNECIMENTO E INSTALAÇÃO. AF_12/2019</t>
  </si>
  <si>
    <t>PORTA DE FERRO, DE ABRIR, TIPO GRADE COM CHAPA, COM GUARNIÇÕES. AF_12/2019</t>
  </si>
  <si>
    <t>PORTA DE CORRER DE ALUMÍNIO, COM DUAS FOLHAS PARA VIDRO, INCLUSO VIDRO LISO INCOLOR, FECHADURA E PUXADOR, SEM ALIZAR. AF_12/2019</t>
  </si>
  <si>
    <t>LIXAMENTO MANUAL EM SUPERFÍCIES METÁLICAS EM OBRA. AF_01/2020</t>
  </si>
  <si>
    <t>PINTURA COM TINTA ALQUÍDICA DE FUNDO (TIPO ZARCÃO) APLICADA A ROLO OU PINCEL SOBRE PERFIL METÁLICO EXECUTADO EM FÁBRICA (POR DEMÃO). AF_01/2020</t>
  </si>
  <si>
    <t>PINTURA COM TINTA ALQUÍDICA DE FUNDO (TIPO ZARCÃO) APLICADA A ROLO OU PINCEL SOBRE SUPERFÍCIES METÁLICAS (EXCETO PERFIL) EXECUTADO EM OBRA (POR DEMÃO). AF_01/2020</t>
  </si>
  <si>
    <t>PINTURA COM TINTA ACRÍLICA DE ACABAMENTO APLICADA A ROLO OU PINCEL SOBRE SUPERFÍCIES METÁLICAS (EXCETO PERFIL) EXECUTADO EM OBRA (POR DEMÃO). AF_01/2020</t>
  </si>
  <si>
    <t>PINTURA COM TINTA ACRÍLICA DE ACABAMENTO APLICADA A ROLO OU PINCEL SOBRE SUPERFÍCIES METÁLICAS (EXCETO PERFIL) EXECUTADO EM OBRA (02 DEMÃOS). AF_01/2020</t>
  </si>
  <si>
    <t>PREPARO DE FUNDO DE VALA COM LARGURA MENOR QUE 1,5 M, COM CAMADA DE BRITA, LANÇAMENTO MANUAL. AF_08/2020</t>
  </si>
  <si>
    <t>PISO VINÍLICO SEMI-FLEXÍVEL EM PLACAS, PADRÃO LISO, ESPESSURA 3,2 MM, FIXADO COM COLA. AF_09/2020</t>
  </si>
  <si>
    <t>PISO EM TACO DE MADEIRA 7X21CM, FIXADO COM COLA BASE DE PVA. AF_09/2020</t>
  </si>
  <si>
    <t>REASSENTAMENTO DE BLOCOS RETANGULAR PARA PISO INTERTRAVADO, ESPESSURA DE 6 CM, EM CALÇADA, COM REAPROVEITAMENTO DOS BLOCOS RETANGULAR - INCLUSO RETIRADA E COLOCAÇÃO DO MATERIAL. AF_12/2020</t>
  </si>
  <si>
    <t>HIDRANTE SUBTERRÂNEO PREDIAL (COM CURVA LONGA E CAIXA), DN 75 MM - FORNECIMENTO E INSTALAÇÃO. AF_10/2020</t>
  </si>
  <si>
    <t>NIPLE, EM FERRO GALVANIZADO, 4", CONEXÃO ROSQUEADA, INSTALADO EM REDE DE ALIMENTAÇÃO PARA HIDRANTE - FORNECIMENTO E INSTALAÇÃO. AF_10/2020</t>
  </si>
  <si>
    <t>FABRICAÇÃO DE FÔRMA PARA ESCADAS, COM 2 LANCES EM "U" E LAJE PLANA, EM MADEIRA SERRADA, E=25 MM. AF_11/2020</t>
  </si>
  <si>
    <t>CHAPIM (RUFO CAPA) EM AÇO GALVANIZADO, CORTE 33. AF_11/2020</t>
  </si>
  <si>
    <t>PINTURA VERNIZ (INCOLOR) POLIURETÂNICO (RESINA ALQUÍDICA MODIFICADA) EM MADEIRA, 1 DEMÃO. AF_01/2021</t>
  </si>
  <si>
    <t>PINTURA TINTA DE ACABAMENTO (PIGMENTADA) ESMALTE SINTÉTICO BRILHANTE EM MADEIRA, 2 DEMÃOS. AF_01/2021</t>
  </si>
  <si>
    <t>REGISTRO OU VÁLVULA GLOBO ANGULAR EM LATÃO, PARA HIDRANTES EM INSTALAÇÃO PREDIAL DE INCÊNDIO, 45 GRAUS, 2 1/2" - FORNECIMENTO E INSTALAÇÃO. AF_08/2021</t>
  </si>
  <si>
    <t>ALVENARIA DE VEDAÇÃO DE BLOCOS CERÂMICOS FURADOS NA HORIZONTAL DE 14X9X19 CM (ESPESSURA 14 CM, BLOCO DEITADO) E ARGAMASSA DE ASSENTAMENTO COM PREPARO EM BETONEIRA. AF_12/2021</t>
  </si>
  <si>
    <t>ALVENARIA DE VEDAÇÃO DE BLOCOS CERÂMICOS FURADOS NA HORIZONTAL DE 9X19X29 CM (ESPESSURA 9 CM) E ARGAMASSA DE ASSENTAMENTO COM PREPARO EM BETONEIRA. AF_12/2021</t>
  </si>
  <si>
    <t>MONTAGEM E DESMONTAGEM DE FÔRMA DE LAJE MACIÇA, PÉ-DIREITO SIMPLES, EM CHAPA DE MADEIRA COMPENSADA RESINADA E CIMBRAMENTO DE MADEIRA, 2 UTILIZAÇÕES. AF_03/2022</t>
  </si>
  <si>
    <t>TUBO PVC, SÉRIE R, ÁGUA PLUVIAL, DN 150 MM, FORNECIDO E INSTALADO EM RAMAL DE ENCAMINHAMENTO. AF_06/2022</t>
  </si>
  <si>
    <t>VASO SANITÁRIO SIFONADO COM CAIXA ACOPLADA LOUÇA BRANCA - FORNECIMENTO E INSTALAÇÃO. AF_01/2020</t>
  </si>
  <si>
    <t>LAVATÓRIO LOUÇA BRANCA COM COLUNA, *44 X 35,5* CM, PADRÃO POPULAR, INCLUSO SIFÃO FLEXÍVEL EM PVC, VÁLVULA E ENGATE FLEXÍVEL 30CM EM PLÁSTICO E COM TORNEIRA CROMADA PADRÃO POPULAR - FORNECIMENTO E INSTALAÇÃO. AF_01/2020</t>
  </si>
  <si>
    <t>CONTRAPISO EM ARGAMASSA PRONTA, PREPARO MANUAL, APLICADO EM ÁREAS SECAS SOBRE LAJE, ADERIDO, ACABAMENTO NÃO REFORÇADO, ESPESSURA 3CM. AF_07/2021</t>
  </si>
  <si>
    <t>CONTRAPISO EM ARGAMASSA TRAÇO 1:4 (CIMENTO E AREIA), PREPARO MECÂNICO COM BETONEIRA 400 L, APLICADO EM ÁREAS SECAS SOBRE LAJE, ADERIDO, ACABAMENTO NÃO REFORÇADO, ESPESSURA 4CM. AF_07/2021</t>
  </si>
  <si>
    <t>TUBO PVC, SÉRIE R, ÁGUA PLUVIAL, DN 100 MM, FORNECIDO E INSTALADO EM RAMAL DE ENCAMINHAMENTO. AF_06/2022</t>
  </si>
  <si>
    <t>JUNÇÃO SIMPLES, PVC, SERIE R, ÁGUA PLUVIAL, DN 100 X 100 MM, JUNTA ELÁSTICA, FORNECIDO E INSTALADO EM RAMAL DE ENCAMINHAMENTO. AF_06/2022</t>
  </si>
  <si>
    <t>TUBO PVC, SÉRIE R, ÁGUA PLUVIAL, DN 100 MM, FORNECIDO E INSTALADO EM CONDUTORES VERTICAIS DE ÁGUAS PLUVIAIS. AF_06/2022</t>
  </si>
  <si>
    <t>TUBO PVC, SÉRIE R, ÁGUA PLUVIAL, DN 150 MM, FORNECIDO E INSTALADO EM CONDUTORES VERTICAIS DE ÁGUAS PLUVIAIS. AF_06/2022</t>
  </si>
  <si>
    <t>JOELHO 45 GRAUS, PVC, SERIE R, ÁGUA PLUVIAL, DN 100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</si>
  <si>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</si>
  <si>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>ENGENHEIRO CIVIL DE OBRA PLENO COM ENCARGOS COMPLEMENTARES</t>
  </si>
  <si>
    <t>MESTRE DE OBRAS COM ENCARGOS COMPLEMENTARES</t>
  </si>
  <si>
    <t>PORTA DE ALUMÍNIO DE ABRIR COM LAMBRI, COM GUARNIÇÃO, FIXAÇÃO COM PARAFUSOS - FORNECIMENTO E INSTALAÇÃO. AF_12/2019</t>
  </si>
  <si>
    <t>FABRICAÇÃO DE FÔRMA PARA PILARES E ESTRUTURAS SIMILARES, EM MADEIRA SERRADA, E=25 MM. AF_09/2020</t>
  </si>
  <si>
    <t>TUBO DE AÇO GALVANIZADO COM COSTURA, CLASSE MÉDIA, CONEXÃO RANHURADA, DN 65 (2 1/2"), INSTALADO EM PRUMADAS - FORNECIMENTO E INSTALAÇÃO. AF_10/2020</t>
  </si>
  <si>
    <t>TRAMA DE MADEIRA COMPOSTA POR TERÇAS PARA TELHADOS DE ATÉ 2 ÁGUAS PARA TELHA ONDULADA DE FIBROCIMENTO, METÁLICA, PLÁSTICA OU TERMOACÚSTICA, INCLUSO TRANSPORTE VERTICAL. AF_07/2019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</si>
  <si>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</si>
  <si>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</si>
  <si>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</si>
  <si>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</si>
  <si>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LAJE DE ESTRUTURA CONVENCIONAL DE CONCRETO ARMADO UTILIZANDO AÇO CA-60 DE 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</si>
  <si>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</si>
  <si>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</si>
  <si>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10,0 MM - MONTAGEM. AF_06/2022</t>
  </si>
  <si>
    <t>TELHAMENTO COM TELHA DE AÇO/ALUMÍNIO E = 0,5 MM, COM ATÉ 2 ÁGUAS, INCLUSO IÇAMENTO. AF_07/2019</t>
  </si>
  <si>
    <t>CALHA EM CHAPA DE AÇO GALVANIZADO NÚMERO 24, DESENVOLVIMENTO DE 50 CM, INCLUSO TRANSPORTE VERTICAL. AF_07/2019</t>
  </si>
  <si>
    <t>REGISTRO DE GAVETA BRUTO, LATÃO, ROSCÁVEL, 2 1/2" - FORNECIMENTO E INSTALAÇÃO. AF_08/2021</t>
  </si>
  <si>
    <t>REGISTRO DE GAVETA BRUTO, LATÃO, ROSCÁVEL, 1", COM ACABAMENTO E CANOPLA CROMADOS - FORNECIMENTO E INSTALAÇÃO. AF_08/2021</t>
  </si>
  <si>
    <t>PORTA EM AÇO DE ABRIR TIPO VENEZIANA SEM GUARNIÇÃO, 87X210CM, FIXAÇÃO COM PARAFUSOS - FORNECIMENTO E INSTALAÇÃO. AF_12/2019</t>
  </si>
  <si>
    <t>CURVA 90 GRAUS, PVC, SERIE R, ÁGUA PLUVIAL, DN 100 MM, JUNTA ELÁSTICA, FORNECIDO E INSTALADO EM CONDUTORES VERTICAIS DE ÁGUAS PLUVIAIS. AF_06/2022</t>
  </si>
  <si>
    <t>TRANSPORTE COM CAMINHÃO BASCULANTE DE 10 M³, EM VIA URBANA PAVIMENTADA, DMT ATÉ 30 KM (UNIDADE: M3XKM). AF_07/2020</t>
  </si>
  <si>
    <t>ARMAÇÃO DE ESCADA, DE UMA ESTRUTURA CONVENCIONAL DE CONCRETO ARMADO UTILIZANDO AÇO CA-60 DE 5,0 MM - MONTAGEM. AF_11/2020</t>
  </si>
  <si>
    <t>ARMAÇÃO DE ESCADA, DE UMA ESTRUTURA CONVENCIONAL DE CONCRETO ARMADO UTILIZANDO AÇO CA-50 DE 6,3 MM - MONTAGEM. AF_11/2020</t>
  </si>
  <si>
    <t>ARMAÇÃO DE ESCADA, DE UMA ESTRUTURA CONVENCIONAL DE CONCRETO ARMADO UTILIZANDO AÇO CA-50 DE 8,0 MM - MONTAGEM. AF_11/2020</t>
  </si>
  <si>
    <t>ARMAÇÃO DE ESCADA, DE UMA ESTRUTURA CONVENCIONAL DE CONCRETO ARMADO UTILIZANDO AÇO CA-50 DE 10,0 MM - MONTAGEM. AF_11/2020</t>
  </si>
  <si>
    <t>COMPACTAÇÃO MECÂNICA DE SOLO PARA EXECUÇÃO DE RADIER, PISO DE CONCRETO OU LAJE SOBRE SOLO, COM COMPACTADOR DE SOLOS A PERCUSSÃO. AF_09/2021</t>
  </si>
  <si>
    <t>CAMADA SEPARADORA PARA EXECUÇÃO DE RADIER, PISO DE CONCRETO OU LAJE SOBRE SOLO, EM LONA PLÁSTICA. AF_09/2021</t>
  </si>
  <si>
    <t>ARMAÇÃO PARA EXECUÇÃO DE RADIER, PISO DE CONCRETO OU LAJE SOBRE SOLO, COM USO DE TELA Q-138. AF_09/2021</t>
  </si>
  <si>
    <t>CONCRETAGEM DE RADIER, PISO DE CONCRETO OU LAJE SOBRE SOLO, FCK 30 MPA - LANÇAMENTO, ADENSAMENTO E ACABAMENTO. AF_09/2021</t>
  </si>
  <si>
    <t>TÊ, EM AÇO, CONEXÃO RANHURADA, DN 65 (2 1/2"), INSTALADO EM PRUMADAS - FORNECIMENTO E INSTALAÇÃO. AF_10/2020</t>
  </si>
  <si>
    <t>TÊ, EM AÇO, CONEXÃO SOLDADA, DN 65 (2 1/2"), INSTALADO EM REDE DE ALIMENTAÇÃO PARA HIDRANTE - FORNECIMENTO E INSTALAÇÃO. AF_10/2020</t>
  </si>
  <si>
    <t>CURVA 45 GRAUS, EM AÇO, CONEXÃO SOLDADA, DN 20 (3/4"), INSTALADO EM RAMAIS E SUB-RAMAIS DE GÁS - FORNECIMENTO E INSTALAÇÃO. AF_10/2020</t>
  </si>
  <si>
    <t>ELETRODUTO FLEXÍVEL CORRUGADO, PEAD, DN 63 (2"), PARA REDE ENTERRADA DE DISTRIBUIÇÃO DE ENERGIA ELÉTRICA - FORNECIMENTO E INSTALAÇÃO. AF_12/2021</t>
  </si>
  <si>
    <t>ELETRODUTO FLEXÍVEL CORRUGADO, PEAD, DN 100 (4"), PARA REDE ENTERRADA DE DISTRIBUIÇÃO DE ENERGIA ELÉTRICA - FORNECIMENTO E INSTALAÇÃO. AF_12/2021</t>
  </si>
  <si>
    <t>RODAPÉ EM POLIESTIRENO, ALTURA 5 CM. AF_09/2020</t>
  </si>
  <si>
    <t>LIMPEZA DE SUPERFÍCIE COM JATO DE ALTA PRESSÃO. AF_04/2019</t>
  </si>
  <si>
    <t>SINAPI</t>
  </si>
  <si>
    <t>Referência SINAPI</t>
  </si>
  <si>
    <t>BDI 1 (%)</t>
  </si>
  <si>
    <t>BDI 2 (%)</t>
  </si>
  <si>
    <t>FONTE</t>
  </si>
  <si>
    <t>UNID</t>
  </si>
  <si>
    <t>PREÇO TOTAL (R$)</t>
  </si>
  <si>
    <t>BDI</t>
  </si>
  <si>
    <t>BDI 1</t>
  </si>
  <si>
    <t>PREÇO TOTAL EXCLUSO BDI (R$)</t>
  </si>
  <si>
    <t>ESQUADRIAS</t>
  </si>
  <si>
    <t>6.1</t>
  </si>
  <si>
    <t>PINTURA</t>
  </si>
  <si>
    <t>11.1</t>
  </si>
  <si>
    <t>11.2</t>
  </si>
  <si>
    <t>Encargos sociais:</t>
  </si>
  <si>
    <t>EMBOÇO OU MASSA ÚNICA EM ARGAMASSA TRAÇO 1:2:8, PREPARO MECÂNICA COM BETONEIRA 400 L, APLICADA MANUALMENTE EM PANOS DE FACHADA SEM PRESENÇA DE VÃOS, ESPESSURA DE 25 MM, ACESSO POR ANDAIME. AF_08/2022</t>
  </si>
  <si>
    <t>EMBOÇO OU MASSA ÚNICA EM ARGAMASSA TRAÇO 1:2:8, PREPARO MECÂNICO COM BETONEIRA 400 L, APLICADA MANUALMENTE EM PANOS DE FACHADA COM PRESENÇA DE VÃOS, ESPESSURA DE 25 MM. AF_08/2022</t>
  </si>
  <si>
    <t>EMBOÇO OU MASSA ÚNICA EM ARGAMASSA TRAÇO 1:2:8, PREPARO MECÂNICO COM BETONEIRA 400 L, APLICADA MANUALMENTE EM PANOS CEGOS DE FACHADA (SEM PRESENÇA DE VÃOS), ESPESSURA DE 25 MM. AF_08/2022</t>
  </si>
  <si>
    <t>TUBO PVC, SERIE NORMAL, ESGOTO PREDIAL, DN 100 MM, FORNECIDO E INSTALADO EM RAMAL DE DESCARGA OU RAMAL DE ESGOTO SANITÁRIO. AF_08/2022</t>
  </si>
  <si>
    <t>INSTALAÇÃO DE VIDRO TEMPERADO, E = 10 MM, ENCAIXADO EM PERFIL U. AF_01/2021_PS</t>
  </si>
  <si>
    <t>EXTINTOR DE INCÊNDIO PORTÁTIL COM CARGA DE PQS DE 4 KG, CLASSE BC - FORNECIMENTO E INSTALAÇÃO. AF_10/2020_PE</t>
  </si>
  <si>
    <t>COBERTURA</t>
  </si>
  <si>
    <t>12.1</t>
  </si>
  <si>
    <t>12.2</t>
  </si>
  <si>
    <t>CAIXA OCTOGONAL 4" X 4", PVC, INSTALADA EM LAJE - FORNECIMENTO E INSTALAÇÃO. AF_03/2023</t>
  </si>
  <si>
    <t>EMASSAMENTO COM MASSA LÁTEX, APLICAÇÃO EM PAREDE, UMA DEMÃO, LIXAMENTO MANUAL. AF_04/2023</t>
  </si>
  <si>
    <t>ELETRODUTO FLEXÍVEL CORRUGADO REFORÇADO, PVC, DN 32 MM (1"), PARA CIRCUITOS TERMINAIS, INSTALADO EM PAREDE - FORNECIMENTO E INSTALAÇÃO. AF_03/2023</t>
  </si>
  <si>
    <t>PINTURA LÁTEX ACRÍLICA PREMIUM, APLICAÇÃO MANUAL EM TETO, DUAS DEMÃOS. AF_04/2023</t>
  </si>
  <si>
    <t>ELETRODUTO FLEXÍVEL CORRUGADO, PVC, DN 25 MM (3/4"), PARA CIRCUITOS TERMINAIS, INSTALADO EM PAREDE - FORNECIMENTO E INSTALAÇÃO. AF_03/2023</t>
  </si>
  <si>
    <t>PINTURA LÁTEX ACRÍLICA PREMIUM, APLICAÇÃO MANUAL EM PAREDES, DUAS DEMÃOS. AF_04/2023</t>
  </si>
  <si>
    <t>ELETRODUTO FLEXÍVEL CORRUGADO REFORÇADO, PVC, DN 32 MM (1"), PARA CIRCUITOS TERMINAIS, INSTALADO EM LAJE - FORNECIMENTO E INSTALAÇÃO. AF_03/2023</t>
  </si>
  <si>
    <t>FORNECIMENTO E INSTALAÇÃO DE PLACA DE OBRA COM CHAPA GALVANIZADA E ESTRUTURA DE MADEIRA. AF_03/2022_PS</t>
  </si>
  <si>
    <t>ELETRODUTO FLEXÍVEL CORRUGADO REFORÇADO, PVC, DN 25 MM (3/4"), PARA CIRCUITOS TERMINAIS, INSTALADO EM LAJE - FORNECIMENTO E INSTALAÇÃO. AF_03/2023</t>
  </si>
  <si>
    <t>FUNDO SELADOR ACRÍLICO, APLICAÇÃO MANUAL EM TETO, UMA DEMÃO. AF_04/2023</t>
  </si>
  <si>
    <t>REVESTIMENTO CERÂMICO PARA PISO COM PLACAS TIPO PORCELANATO DE DIMENSÕES 60X60 CM APLICADA EM AMBIENTES DE ÁREA ENTRE 5 M² E 10 M². AF_02/2023_PE</t>
  </si>
  <si>
    <t>INTERRUPTOR PARALELO (1 MÓDULO), 10A/250V, INCLUINDO SUPORTE E PLACA - FORNECIMENTO E INSTALAÇÃO. AF_03/2023</t>
  </si>
  <si>
    <t>TOMADA MÉDIA DE EMBUTIR (1 MÓDULO), 2P+T 10 A, INCLUINDO SUPORTE E PLACA - FORNECIMENTO E INSTALAÇÃO. AF_03/2023</t>
  </si>
  <si>
    <t>CAIXA D´ÁGUA EM POLIÉSTER REFORÇADO COM FIBRA DE VIDRO, 7000 LITROS - FORNECIMENTO E INSTALAÇÃO. AF_06/2021</t>
  </si>
  <si>
    <t>CAIXA RETANGULAR 4" X 4" MÉDIA (1,30 M DO PISO), PVC, INSTALADA EM PAREDE - FORNECIMENTO E INSTALAÇÃO. AF_03/2023</t>
  </si>
  <si>
    <t>CAIXA RETANGULAR 4" X 2" MÉDIA (1,30 M DO PISO), PVC, INSTALADA EM PAREDE - FORNECIMENTO E INSTALAÇÃO. AF_03/2023</t>
  </si>
  <si>
    <t>CABO DE COBRE FLEXÍVEL ISOLADO, 6 MM², ANTI-CHAMA 450/750 V, PARA CIRCUITOS TERMINAIS - FORNECIMENTO E INSTALAÇÃO. AF_03/2023</t>
  </si>
  <si>
    <t>FUNDO SELADOR ACRÍLICO, APLICAÇÃO MANUAL EM PAREDE, UMA DEMÃO. AF_04/2023</t>
  </si>
  <si>
    <t>CABO DE COBRE FLEXÍVEL ISOLADO, 4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</si>
  <si>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</si>
  <si>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QUANTITATIVOS</t>
  </si>
  <si>
    <t>Terrenos com tamanho médio de 8,5x15 = 127,50m2</t>
  </si>
  <si>
    <t>1,5m para fora da estrutura</t>
  </si>
  <si>
    <t>5 tesouras inteiras para uma em cada ponta das paredes + 1 em cada lateral do banheiro + 1  no meio dos quartos</t>
  </si>
  <si>
    <t>quarto casal: 9 + quarto solteiro: 7,5 + banheiro 2,52 + sala/cozinha 16,2</t>
  </si>
  <si>
    <t>Banheiro</t>
  </si>
  <si>
    <t>banheiro</t>
  </si>
  <si>
    <t>Quartos</t>
  </si>
  <si>
    <t>Porta de entrada e fundos</t>
  </si>
  <si>
    <t>11,4 das paredes + 5m da entrada + 8m sob o forro + 6m para saídas da caixa e ladrão e limpeza</t>
  </si>
  <si>
    <t>Radier</t>
  </si>
  <si>
    <t>Vigas de bordo</t>
  </si>
  <si>
    <t>(ban 6,6 + quarto casal 12,2 + quarto solt 11 + sala/cozinha 19,2. x 2,6m) - área de esquadrias 17,15</t>
  </si>
  <si>
    <t>6.2</t>
  </si>
  <si>
    <t>10.1</t>
  </si>
  <si>
    <t>10.2</t>
  </si>
  <si>
    <t>12.3</t>
  </si>
  <si>
    <t>SERVIÇOS PRELIMINARES</t>
  </si>
  <si>
    <t>Radier ALTEREI PARA 15CM</t>
  </si>
  <si>
    <t>Área de projeção da cobertura 53,65 + área do beiral da elevação do reservatório 2,7m2 ALTEREI PARA 30CM O BEIRAL DO SUPERIOR</t>
  </si>
  <si>
    <t>13,83m2 beirais + 9 quarto 1 + 7,5 quarto 2 + 16,2 sala/cozinha + 2,7 dos beirais da elevação do reservatório</t>
  </si>
  <si>
    <t>10,68m2 x 0,03m</t>
  </si>
  <si>
    <t>igual a área de cerâmica</t>
  </si>
  <si>
    <t>4 portas 0,8 e 1 porta 0,6 x 2 lados</t>
  </si>
  <si>
    <t>área de reboco externa = 91,47</t>
  </si>
  <si>
    <t>formas</t>
  </si>
  <si>
    <t>4 portas de 0,8 e 1 porta de 0,6. Considerei 30cm para  um lado</t>
  </si>
  <si>
    <t>laterais 27,4 x 0,3 + interna das vigas de borda  27,4 x 0,15 + vigas internas 17,2 x 0,15 x 2 lados</t>
  </si>
  <si>
    <t>Área de fundos (41,58) + laterais das formas 17,49</t>
  </si>
  <si>
    <t>2,7da elevação do reservatório + 53,65 da residência (considerei os beirais)</t>
  </si>
  <si>
    <t>Paredes do box até 1,5m e todo o piso do banheiro (2,52m2 + (0,9*2 + 1,2) * 1,5. Duas primeiras fiadas: 30,9+8,65m de parede x 0,4mx2 + 30,9*0,12+8,65*0,14</t>
  </si>
  <si>
    <t>embaixo das alvenarias: 30,9x0,12+8,65x0,14 = 4,92m2</t>
  </si>
  <si>
    <t>(parede divisa: 10,65x3,5; frente e fundos 5,65*2*2,6; lateral 7,05 x (2,6+0,55/2); elevação reservatório 11,78m2 -9,17 das esquadrias</t>
  </si>
  <si>
    <t>área de reboco externa = 89,54</t>
  </si>
  <si>
    <t>área de reboco interna + externa = 91,47+89,54</t>
  </si>
  <si>
    <t>11.3</t>
  </si>
  <si>
    <t>PAREDE COM SISTEMA EM CHAPAS DE GESSO PARA DRYWALL, USO INTERNO, COM DUAS FACES SIMPLES E ESTRUTURA METÁLICA COM GUIAS DUPLAS PARA PAREDES COM ÁREA LÍQUIDA MAIOR OU IGUAL A 6 M2, COM VÃOS. AF_07/2023_PS</t>
  </si>
  <si>
    <t>3 pilares x 0,2x0,2x3,5 + 5 pilares 0,15x0,25x2,8 + 2 pilares 15x25x4,3m + 2 pilares 15x25x3,9</t>
  </si>
  <si>
    <t>pilares</t>
  </si>
  <si>
    <t>vigas</t>
  </si>
  <si>
    <t>REATERRO MANUAL DE VALAS, COM COMPACTADOR DE SOLOS DE PERCUSSÃO. AF_08/2023</t>
  </si>
  <si>
    <t>IMPERMEABILIZAÇÃO DE SUPERFÍCIE COM EMULSÃO ASFÁLTICA, 2 DEMÃOS. AF_09/2023</t>
  </si>
  <si>
    <t>DEMOLIÇÃO DE ALVENARIA DE BLOCO FURADO, DE FORMA MANUAL, SEM REAPROVEITAMENTO. AF_09/2023</t>
  </si>
  <si>
    <t>DEMOLIÇÃO DE ALVENARIA DE TIJOLO MACIÇO, DE FORMA MANUAL, SEM REAPROVEITAMENTO. AF_09/2023</t>
  </si>
  <si>
    <t>DEMOLIÇÃO DE RODAPÉ CERÂMICO, DE FORMA MANUAL, SEM REAPROVEITAMENTO. AF_09/2023</t>
  </si>
  <si>
    <t>DEMOLIÇÃO DE REVESTIMENTO CERÂMICO, DE FORMA MANUAL, SEM REAPROVEITAMENTO. AF_09/2023</t>
  </si>
  <si>
    <t>REMOÇÃO DE TAPUME/ CHAPAS METÁLICAS E DE MADEIRA, DE FORMA MANUAL, SEM REAPROVEITAMENTO. AF_09/2023</t>
  </si>
  <si>
    <t>REMOÇÃO DE PORTAS, DE FORMA MANUAL, SEM REAPROVEITAMENTO. AF_09/2023</t>
  </si>
  <si>
    <t>REMOÇÃO DE JANELAS, DE FORMA MANUAL, SEM REAPROVEITAMENTO. AF_09/2023</t>
  </si>
  <si>
    <t>REMOÇÃO DE TELHAS DE FIBROCIMENTO METÁLICA E CERÂMICA, DE FORMA MANUAL, SEM REAPROVEITAMENTO. AF_09/2023</t>
  </si>
  <si>
    <t>TAPUME COM TELHA METÁLICA. AF_03/2024</t>
  </si>
  <si>
    <t>LASTRO DE CONCRETO MAGRO, APLICADO EM PISOS, LAJES SOBRE SOLO OU RADIERS, ESPESSURA DE 5 CM. AF_01/2024</t>
  </si>
  <si>
    <t>LASTRO DE CONCRETO MAGRO, APLICADO EM BLOCOS DE COROAMENTO OU SAPATAS. AF_01/2024</t>
  </si>
  <si>
    <t>FABRICAÇÃO, MONTAGEM E DESMONTAGEM DE FÔRMA PARA SAPATA, EM MADEIRA SERRADA, E=25 MM, 2 UTILIZAÇÕES. AF_01/2024</t>
  </si>
  <si>
    <t>FABRICAÇÃO, MONTAGEM E DESMONTAGEM DE FÔRMA PARA VIGA BALDRAME, EM MADEIRA SERRADA, E=25 MM, 2 UTILIZAÇÕES. AF_01/2024</t>
  </si>
  <si>
    <t>ARMAÇÃO DE BLOCO UTILIZANDO AÇO CA-60 DE 5 MM - MONTAGEM. AF_01/2024</t>
  </si>
  <si>
    <t>ARMAÇÃO DE BLOCO UTILIZANDO AÇO CA-50 DE 8 MM - MONTAGEM. AF_01/2024</t>
  </si>
  <si>
    <t>ARMAÇÃO DE BLOCO UTILIZANDO AÇO CA-50 DE 10 MM - MONTAGEM. AF_01/2024</t>
  </si>
  <si>
    <t>ARMAÇÃO DE BLOCO, SAPATA ISOLADA, VIGA BALDRAME E SAPATA CORRIDA UTILIZANDO AÇO CA-50 DE 12,5 MM - MONTAGEM. AF_01/2024</t>
  </si>
  <si>
    <t>CONCRETAGEM DE BLOCO DE COROAMENTO OU VIGA BALDRAME, FCK 30 MPA, COM USO DE BOMBA - LANÇAMENTO, ADENSAMENTO E ACABAMENTO. AF_01/2024</t>
  </si>
  <si>
    <t>CONCRETAGEM DE SAPATA, FCK 30 MPA, COM USO DE BOMBA - LANÇAMENTO, ADENSAMENTO E ACABAMENTO. AF_01/2024</t>
  </si>
  <si>
    <t>VERGA MOLDADA IN LOCO EM CONCRETO, ESPESSURA DE *15* CM. AF_03/2024</t>
  </si>
  <si>
    <t>COTOVELO 90 GRAUS, EM FERRO GALVANIZADO, CONEXÃO ROSQUEADA, DN 65 MM (2 1/2"), INSTALADO EM RESERVAÇÃO PREDIAL DE ÁGUA - FORNECIMENTO E INSTALAÇÃO. AF_04/2024</t>
  </si>
  <si>
    <t>ADAPTADOR COM FLANGES LIVRES, PVC, SOLDÁVEL, DN 75 MM X 2 1/2", INSTALADO EM RESERVAÇÃO PREDIAL DE ÁGUA - FORNECIMENTO E INSTALAÇÃO. AF_04/2024</t>
  </si>
  <si>
    <t>ESCAVAÇÃO MECANIZADA PARA VIGA BALDRAME OU SAPATA CORRIDA COM MINI-ESCAVADEIRA (INCLUINDO ESCAVAÇÃO PARA COLOCAÇÃO DE FÔRMAS). AF_01/2024</t>
  </si>
  <si>
    <t>APLICAÇÃO MANUAL DE FUNDO SELADOR ACRÍLICO EM PANOS CEGOS DE FACHADA (SEM PRESENÇA DE VÃOS) DE EDIFÍCIOS DE MÚLTIPLOS PAVIMENTOS. AF_03/2024</t>
  </si>
  <si>
    <t>APLICAÇÃO MANUAL DE TINTA LÁTEX ACRÍLICA EM PANOS COM PRESENÇA DE VÃOS DE EDIFÍCIOS DE MÚLTIPLOS PAVIMENTOS, DUAS DEMÃOS. AF_03/2024</t>
  </si>
  <si>
    <t>APLICAÇÃO MANUAL DE TINTA LÁTEX ACRÍLICA EM PANOS SEM PRESENÇA DE VÃOS DE EDIFÍCIOS DE MÚLTIPLOS PAVIMENTOS, DUAS DEMÃOS. AF_03/2024</t>
  </si>
  <si>
    <t>MASSA ÚNICA, EM ARGAMASSA TRAÇO 1:2:8, PREPARO MECÂNICO, APLICADA MANUALMENTE EM TETO, E = 17,5MM, COM TALISCAS. AF_03/2024</t>
  </si>
  <si>
    <t>5 portas 0,8 e 1 porta 0,6 x 2 lados</t>
  </si>
  <si>
    <t>6 portas 0,8 e 1 porta 0,6 x 2 lados</t>
  </si>
  <si>
    <t>REVESTIMENTO CERÂMICO PARA PISO COM PLACAS TIPO ESMALTADA DE DIMENSÕES 60X60 CM APLICADA EM AMBIENTES DE ÁREA MAIOR QUE 10 M2. AF_02/2023_PE</t>
  </si>
  <si>
    <t>RODAPÉ CERÂMICO DE 7CM DE ALTURA COM PLACAS TIPO ESMALTADA DE DIMENSÕES 60X60CM. AF_02/2023</t>
  </si>
  <si>
    <t>REVESTIMENTO CERÂMICO PARA PAREDES INTERNAS COM PLACAS TIPO ESMALTADA DE DIMENSÕES 25X35 CM APLICADAS NA ALTURA INTEIRA DAS PAREDES. AF_02/2023_PE</t>
  </si>
  <si>
    <t>1.3</t>
  </si>
  <si>
    <t>1.4</t>
  </si>
  <si>
    <t>1.5</t>
  </si>
  <si>
    <t>COMPOSIÇÃO</t>
  </si>
  <si>
    <t>PISOS E RODAPÉS</t>
  </si>
  <si>
    <t>2.1.1</t>
  </si>
  <si>
    <t>2.1.2</t>
  </si>
  <si>
    <t>2.1.3</t>
  </si>
  <si>
    <t>2.1.4</t>
  </si>
  <si>
    <t>2.1.5</t>
  </si>
  <si>
    <t>2.1.6</t>
  </si>
  <si>
    <t>2.1.7</t>
  </si>
  <si>
    <t>2.2.1</t>
  </si>
  <si>
    <t>2.2.2</t>
  </si>
  <si>
    <t>2.2.3</t>
  </si>
  <si>
    <t>2.2.4</t>
  </si>
  <si>
    <t>Área de fundos (41,58) + laterais das formas 17,50</t>
  </si>
  <si>
    <t>Área de fundos (41,58) + laterais das formas 17,51</t>
  </si>
  <si>
    <t>Área de fundos (41,58) + laterais das formas 17,52</t>
  </si>
  <si>
    <t>Área de fundos (41,58) + laterais das formas 17,53</t>
  </si>
  <si>
    <t>PAREDES</t>
  </si>
  <si>
    <t>5 portas de 0,8 e 1 porta de 0,6. Considerei 30cm para  um lado</t>
  </si>
  <si>
    <t>6 portas de 0,8 e 1 porta de 0,6. Considerei 30cm para  um lado</t>
  </si>
  <si>
    <t>7 portas de 0,8 e 1 porta de 0,6. Considerei 30cm para  um lado</t>
  </si>
  <si>
    <t>8 portas de 0,8 e 1 porta de 0,6. Considerei 30cm para  um lado</t>
  </si>
  <si>
    <t>9 portas de 0,8 e 1 porta de 0,6. Considerei 30cm para  um lado</t>
  </si>
  <si>
    <t>PINTURA PAREDES EXTERNAS</t>
  </si>
  <si>
    <t>4.1.1</t>
  </si>
  <si>
    <t>4.1.2</t>
  </si>
  <si>
    <t>4.2.1</t>
  </si>
  <si>
    <t>4.2.2</t>
  </si>
  <si>
    <t>4.3</t>
  </si>
  <si>
    <t>4.3.1</t>
  </si>
  <si>
    <t>4.3.2</t>
  </si>
  <si>
    <t>4.3.3</t>
  </si>
  <si>
    <t>5.1.1</t>
  </si>
  <si>
    <t>5.1.2</t>
  </si>
  <si>
    <t>5.2.1</t>
  </si>
  <si>
    <t>5.2.2</t>
  </si>
  <si>
    <t>ESQUADRIAS - PINTURA ESQUADRIAS METÁLICAS</t>
  </si>
  <si>
    <t>6.3</t>
  </si>
  <si>
    <t>6.1.1</t>
  </si>
  <si>
    <t>6.1.2</t>
  </si>
  <si>
    <t>6.1.3</t>
  </si>
  <si>
    <t>6.2.1</t>
  </si>
  <si>
    <t>6.2.2</t>
  </si>
  <si>
    <t>6.3.1</t>
  </si>
  <si>
    <t>6.4</t>
  </si>
  <si>
    <t>6.4.1</t>
  </si>
  <si>
    <t>6.4.2</t>
  </si>
  <si>
    <t>6.4.3</t>
  </si>
  <si>
    <t>6.4.4</t>
  </si>
  <si>
    <t>6.4.5</t>
  </si>
  <si>
    <t>8.1.1</t>
  </si>
  <si>
    <t>8.1.2</t>
  </si>
  <si>
    <t>8.2.1</t>
  </si>
  <si>
    <t>PPCI</t>
  </si>
  <si>
    <t>SPDA</t>
  </si>
  <si>
    <t>11.4</t>
  </si>
  <si>
    <t>LIXAMENTO DE PISO DE MADEIRA, COM USO DE POLIDORA POLITRIZ</t>
  </si>
  <si>
    <t>ALGEROZ (RUFO LATERAL) EM AÇO GALVANIZADO #0,5MM</t>
  </si>
  <si>
    <t>CAIXA EQUIPOTENCIAL COM 11 TERMINAIS</t>
  </si>
  <si>
    <t>CAIXA DE INSPEÇÃO PARA ATERRAMENTO</t>
  </si>
  <si>
    <t>CONEXÃO BARRA CHATA COM CABO DE COBRE</t>
  </si>
  <si>
    <t>TERMINAL AEREO 300mm</t>
  </si>
  <si>
    <t>BARRA CHATA EM ALUMÍNIO 7/8" x 1/8"</t>
  </si>
  <si>
    <t>MALHA DE ATERRAMENTO 50mm² ABERTURA DE VALA E INSTALAÇÃO</t>
  </si>
  <si>
    <t>ELETRODUTO RÍGIDO ROSCÁVEL, PVC, DN 85 MM (3"), INCLUI FIXAÇÃO - FORNECIMENTO E INSTALAÇÃO.</t>
  </si>
  <si>
    <t>EMENDA DE BARRA CHATA (SPDA)</t>
  </si>
  <si>
    <t>FIXAÇÃO DE BARRA CHATA EM TELHADO - REBITE DE REPUXO DE ALUMINIO 4,8 X 16 mm</t>
  </si>
  <si>
    <t>DEMOLICAO CONTRAPISO/CAM.REGUL.PARA PISOS ATE 5cm</t>
  </si>
  <si>
    <t>REMOÇÃO DE ENTULHO DE FORMA MANUAL</t>
  </si>
  <si>
    <t>quarto casal: 9 + quarto solteiro: 7,5 + banheiro 2,52 + sala/cozinha 16,3</t>
  </si>
  <si>
    <t>quarto casal: 9 + quarto solteiro: 7,5 + banheiro 2,52 + sala/cozinha 16,4</t>
  </si>
  <si>
    <t>2.3</t>
  </si>
  <si>
    <t>2.3.1</t>
  </si>
  <si>
    <t>2.3.2</t>
  </si>
  <si>
    <t>8.2.2</t>
  </si>
  <si>
    <t>9.1.1</t>
  </si>
  <si>
    <t>9.1.2</t>
  </si>
  <si>
    <t>9.2.1</t>
  </si>
  <si>
    <t>9.2.2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</si>
  <si>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</si>
  <si>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</si>
  <si>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</si>
  <si>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</si>
  <si>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</si>
  <si>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</si>
  <si>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</si>
  <si>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</si>
  <si>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</si>
  <si>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</si>
  <si>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</si>
  <si>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</si>
  <si>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</si>
  <si>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</si>
  <si>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</si>
  <si>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</si>
  <si>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14.1</t>
  </si>
  <si>
    <t>14.2</t>
  </si>
  <si>
    <t>14.3</t>
  </si>
  <si>
    <t>2.4</t>
  </si>
  <si>
    <t>CHAPISCO APLICADO EM ALVENARIAS E ESTRUTURAS DE CONCRETO INTERNAS, COM COLHER DE PEDREIRO. ARGAMASSA TRAÇO 1:3 COM PREPARO MANUAL. AF_10/2022</t>
  </si>
  <si>
    <t>CHAPISCO APLICADO EM ALVENARIAS E ESTRUTURAS DE CONCRETO INTERNAS, COM COLHER DE PEDREIRO. ARGAMASSA TRAÇO 1:3 COM PREPARO EM BETONEIRA 400L. AF_10/2022</t>
  </si>
  <si>
    <t>CHAPISCO APLICADO EM ALVENARIA (SEM PRESENÇA DE VÃOS) E ESTRUTURAS DE CONCRETO DE FACHADA, COM COLHER DE PEDREIRO. ARGAMASSA TRAÇO 1:3 COM PREPARO MANUAL. AF_10/2022</t>
  </si>
  <si>
    <t>CHAPISCO APLICADO EM ALVENARIA (COM PRESENÇA DE VÃOS) E ESTRUTURAS DE CONCRETO DE FACHADA, COM COLHER DE PEDREIRO. ARGAMASSA TRAÇO 1:3 COM PREPARO EM BETONEIRA 400L. AF_10/2022</t>
  </si>
  <si>
    <t>ESCAVAÇÃO MANUAL DE VALA. AF_09/2024</t>
  </si>
  <si>
    <t>DISJUNTOR MONOPOLAR TIPO DIN, CORRENTE NOMINAL DE 10A - FORNECIMENTO E INSTALAÇÃO. AF_07/2025</t>
  </si>
  <si>
    <t>DISJUNTOR TRIPOLAR TIPO DIN, CORRENTE NOMINAL DE 10A - FORNECIMENTO E INSTALAÇÃO. AF_07/2025</t>
  </si>
  <si>
    <t>DISJUNTOR TRIPOLAR TIPO DIN, CORRENTE NOMINAL DE 16A - FORNECIMENTO E INSTALAÇÃO. AF_07/2025</t>
  </si>
  <si>
    <t>SENSOR DE PRESENÇA SEM FOTOCÉLULA, FIXAÇÃO EM PAREDE - FORNECIMENTO E INSTALAÇÃO. AF_09/2024</t>
  </si>
  <si>
    <t>LUMINÁRIA DE EMERGÊNCIA, COM 30 LÂMPADAS LED DE 2 W, SEM REATOR - FORNECIMENTO E INSTALAÇÃO. AF_09/2024</t>
  </si>
  <si>
    <t>LOCAÇÃO CONVENCIONAL DE OBRA, UTILIZANDO GABARITO DE TÁBUAS CORRIDAS PONTALETADAS A CADA 2,00M - 2 UTILIZAÇÕES. AF_03/2024</t>
  </si>
  <si>
    <t>QUADRO DE DISTRIBUIÇÃO DE ENERGIA EM CHAPA DE AÇO GALVANIZADO, DE EMBUTIR, COM BARRAMENTO TRIFÁSICO, PARA 18 DISJUNTORES DIN 100A - FORNECIMENTO E INSTALAÇÃO. AF_07/2025</t>
  </si>
  <si>
    <t>ESCAVAÇÃO MECANIZADA DE VALA COM PROF. MAIOR QUE 1,5 M ATÉ 3,0 M (MÉDIA MONTANTE E JUSANTE/UMA COMPOSIÇÃO POR TRECHO), ESCAVADEIRA (0,8 M3), LARG. ATÉ 1,5 M, EM SOLO DE 2A CATEGORIA, EM LOCAIS COM ALTO NÍVEL DE INTERFERÊNCIA. AF_09/2024</t>
  </si>
  <si>
    <t>LUMINÁRIA TIPO PLAFON CIRCULAR, DE SOBREPOR, COM LED DE 12/13 W - FORNECIMENTO E INSTALAÇÃO. AF_09/2024</t>
  </si>
  <si>
    <t>14.4</t>
  </si>
  <si>
    <t>2.4.1</t>
  </si>
  <si>
    <t>2.4.2</t>
  </si>
  <si>
    <t>2.4.3</t>
  </si>
  <si>
    <t>2.4.4</t>
  </si>
  <si>
    <t>2.5</t>
  </si>
  <si>
    <t>2.5.1</t>
  </si>
  <si>
    <t>2.5.2</t>
  </si>
  <si>
    <t>2.5.3</t>
  </si>
  <si>
    <t>2.5.4</t>
  </si>
  <si>
    <t>quarto casal: 9 + quarto solteiro: 7,5 + banheiro 2,52 + sala/cozinha 16,5</t>
  </si>
  <si>
    <t>2.6</t>
  </si>
  <si>
    <t>2.6.1</t>
  </si>
  <si>
    <t>TROCA DE PISO SALA DIREÇÃO</t>
  </si>
  <si>
    <t>9.1.3</t>
  </si>
  <si>
    <t>9.3</t>
  </si>
  <si>
    <t>9.3.1</t>
  </si>
  <si>
    <t>9.3.2</t>
  </si>
  <si>
    <t>9.4</t>
  </si>
  <si>
    <t>9.4.1</t>
  </si>
  <si>
    <t>PILARES</t>
  </si>
  <si>
    <t>9.5</t>
  </si>
  <si>
    <t>9.5.1</t>
  </si>
  <si>
    <t>9.5.2</t>
  </si>
  <si>
    <t>9.5.3</t>
  </si>
  <si>
    <t>15.1</t>
  </si>
  <si>
    <t>15.2</t>
  </si>
  <si>
    <t>15.3</t>
  </si>
  <si>
    <t>15.4</t>
  </si>
  <si>
    <t>16.1</t>
  </si>
  <si>
    <t>16.2</t>
  </si>
  <si>
    <t>16.3</t>
  </si>
  <si>
    <t>14.5</t>
  </si>
  <si>
    <t>quarto casal: 9 + quarto solteiro: 7,5 + banheiro 2,52 + sala/cozinha 16,6</t>
  </si>
  <si>
    <t>EMEF BORGES DE MEDEIROS</t>
  </si>
  <si>
    <t>Av. São Leopoldo, 1565, Celeste, Campo Bom/RS</t>
  </si>
  <si>
    <t>1.6</t>
  </si>
  <si>
    <t>CONCRETAGEM DE PILARES, FCK = 30 MPA, COM USO DE BOMBA - LANÇAMENTO, ADENSAMENTO E ACABAMENTO.</t>
  </si>
  <si>
    <t>CONCRETAGEM DE VIGAS E LAJES, FCK=30 MPA, COM USO DE BOMBA - LANÇAMENTO, ADENSAMENTO E ACABAMENTO.</t>
  </si>
  <si>
    <t>LAJE PRÉ-MOLDADA CONVENCIONAL, VIGOTA + TAVELA, PARA PISO, ALTURA TOTAL DA LAJE (ENCHIMENTO+CAPA) = (8+5).</t>
  </si>
  <si>
    <t>CONCRETAGEM DE ESCADAS, FCK=30 MPA, COM USO DE BOMBA - LANÇAMENTO, ADENSAMENTO E ACABAMENTO.</t>
  </si>
  <si>
    <t>ELEVADOR 8 PESSOAS 600 kgf- 3 PAV.</t>
  </si>
  <si>
    <t>ALVENARIA DE VEDAÇÃO DE BLOCOS CERÂMICOS FURADOS NA HORIZONTAL DE 19X19X29 CM E ARGAMASSA DE ASSENTAMENTO COM PREPARO EM BETONEIRA.</t>
  </si>
  <si>
    <t>EMBOÇO OU MASSA ÚNICA EM ARGAMASSA TRAÇO 1:2:8, PREPARO MECÂNICO COM BETONEIRA 400 L, APLICADA MANUALMENTE COM PRESENÇA DE VÃOS, ESPESSURA DE 25 MM. AF_08/2022</t>
  </si>
  <si>
    <t>PORTA CORTA-FOGO 110 X 210 CM - FORNECIMENTO E INSTALAÇÃO.</t>
  </si>
  <si>
    <t>GRADIL EM ALUMÍNIO VENTIAÇÃO INCÊNDIO</t>
  </si>
  <si>
    <t>ALÇAPÃO ALUMÍNIO 0,8x0,8m - FORNECIMENTO E INSTALAÇÃO</t>
  </si>
  <si>
    <t>DEMOLIÇÃO DE ESCADAS DE CONCRETO ARMADO, DE FORMA MANUAL, SEM REAPROVEITAMENTO</t>
  </si>
  <si>
    <t>ESTRUTURA METÁLICA PARA PATAMAR, COMPOSTA POR CHAPA + VIGA METÁLICA EM PERFIL LAMINADO OU SOLDADO EM AÇO ESTRUTURAL, COM CONEXÕES SOLDADAS, INCLUSOS MÃO DE OBRA</t>
  </si>
  <si>
    <t>REMOÇÃO DE PISO DE MADEIRA, DE FORMA MANUAL, SEM REAPROVEITAMENTO.</t>
  </si>
  <si>
    <t>PORTA ACUSTICA 2,10x0,80 - 34DB</t>
  </si>
  <si>
    <t>REMOÇÃO DE PORTAS, DE FORMA MANUAL, COM REAPROVEITAMENTO</t>
  </si>
  <si>
    <t>BRISE METALICO DE ALUMINIO</t>
  </si>
  <si>
    <t>GRADIL FORMADO POR BARRAS DE AÇO 10 MM</t>
  </si>
  <si>
    <t>RETIRADA E RECOLOCAÇÃO DE BRISES METALICOS</t>
  </si>
  <si>
    <t>CURVA PVC 45 LONGA 100MM - PLUVIAL</t>
  </si>
  <si>
    <t>CURVA 90 GRAUS, PVC, SERIE R, ÁGUA PLUVIAL, DN 150 MM, JUNTA ELÁSTICA, FORNECIDO E INSTALADO EM CONDUTORES VERTICAIS DE ÁGUAS PLUVIAIS</t>
  </si>
  <si>
    <t>CAIXA DE INSPEÇÃO EM ALVENARIA DE TIJOLO MACIÇO 60X60X60CM, (CIMENTO E AREIA, TRAÇO 1:4) E=2,0CM, COM TAMPA PRÉ-MOLDADA DE CONCRETO E FUNDO DE CONCRETO 15MPA TIPO C - ESCAVAÇÃO E CONFECÇÃO</t>
  </si>
  <si>
    <t>CAIXA DE PASSAGEM 15X15X10CM, FORNECIMENTO E INSTALACAO.</t>
  </si>
  <si>
    <t>PLACA COM 1 FURO</t>
  </si>
  <si>
    <t>PLACA COM TAMPA CEGA 4"X4"</t>
  </si>
  <si>
    <t>LUMINÁRIA ARANDELA TIPO TARTARUGA, DE SOBREPOR, COM 1 LÂMPADA LED DE 24 W, - FORNECIMENTO E INSTALAÇÃO.</t>
  </si>
  <si>
    <t>TANQUE SÉPTICO RETANGULAR, EM ALVENARIA COM BLOCOS DE CONCRETO, DIMENSÕES INTERNAS: 1,25 X 2,5 X H=1,2 M, VOLUME ÚTIL: 3750 L</t>
  </si>
  <si>
    <t>TANQUE SÉPTICO RETANGULAR, EM ALVENARIA COM BLOCOS DE CONCRETO, DIMENSÕES INTERNAS: 1,7 X 0,8 X H=1,2 M, VOLUME ÚTIL: 1632 L</t>
  </si>
  <si>
    <t>FILTRO ANAERÓBIO RETANGULAR, EM ALVENARIA COM BLOCOS DE CONCRETO, DIMENSÕES INTERNAS: 1,75 X 1,75 X H=1,2 M, VOLUME ÚTIL: 3675 L</t>
  </si>
  <si>
    <t>FILTRO ANAERÓBIO RETANGULAR, EM ALVENARIA COM BLOCOS DE CONCRETO, DIMENSÕES INTERNAS: 1,2 X 1,2 X H=1,2 M, VOLUME ÚTIL: 1728 L</t>
  </si>
  <si>
    <t>LIMPEZA FINAL DA OBRA</t>
  </si>
  <si>
    <t>ESTRUTURA ESCADA DE INCÊNDIO E ELEVADOR</t>
  </si>
  <si>
    <t>SAPATAS, ARRANQUES E BALDRAMES</t>
  </si>
  <si>
    <t>2.1.8</t>
  </si>
  <si>
    <t>2.1.9</t>
  </si>
  <si>
    <t>2.1.10</t>
  </si>
  <si>
    <t>2.1.11</t>
  </si>
  <si>
    <t>2.1.12</t>
  </si>
  <si>
    <t>Área de fundos (41,58) + laterais das formas 17,54</t>
  </si>
  <si>
    <t>2.1.13</t>
  </si>
  <si>
    <t>Área de fundos (41,58) + laterais das formas 17,55</t>
  </si>
  <si>
    <t>2.1.14</t>
  </si>
  <si>
    <t>Área de fundos (41,58) + laterais das formas 17,56</t>
  </si>
  <si>
    <t>VIGAS</t>
  </si>
  <si>
    <t>2.3.3</t>
  </si>
  <si>
    <t>2.3.4</t>
  </si>
  <si>
    <t>2.3.5</t>
  </si>
  <si>
    <t>2.3.6</t>
  </si>
  <si>
    <t>2.3.7</t>
  </si>
  <si>
    <t>LAJES</t>
  </si>
  <si>
    <t>2.4.5</t>
  </si>
  <si>
    <t>2.4.6</t>
  </si>
  <si>
    <t>2.4.7</t>
  </si>
  <si>
    <t>ESCADAS</t>
  </si>
  <si>
    <t>2.5.5</t>
  </si>
  <si>
    <t>2.5.6</t>
  </si>
  <si>
    <t>2.7</t>
  </si>
  <si>
    <t>2.7.1</t>
  </si>
  <si>
    <t>PISOS</t>
  </si>
  <si>
    <t>TÉRREO</t>
  </si>
  <si>
    <t>2.7.1.5</t>
  </si>
  <si>
    <t>2.7.1.1</t>
  </si>
  <si>
    <t>2.7.1.2</t>
  </si>
  <si>
    <t>2.7.1.3</t>
  </si>
  <si>
    <t>2.7.1.4</t>
  </si>
  <si>
    <t>2.7.2</t>
  </si>
  <si>
    <t>2.7.2.1</t>
  </si>
  <si>
    <t>2.7.2.2</t>
  </si>
  <si>
    <t>2.7.2.3</t>
  </si>
  <si>
    <t>PISOS E REVESTIMENTOS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</si>
  <si>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</si>
  <si>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</si>
  <si>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</si>
  <si>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</si>
  <si>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</si>
  <si>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</si>
  <si>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</si>
  <si>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</si>
  <si>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</si>
  <si>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</si>
  <si>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2.8.10</t>
  </si>
  <si>
    <t>2.8.11</t>
  </si>
  <si>
    <t>2.8.12</t>
  </si>
  <si>
    <t>2.8.13</t>
  </si>
  <si>
    <t>2.9</t>
  </si>
  <si>
    <t>PAREDES E REVESTIMENTOS</t>
  </si>
  <si>
    <t>2.9.1</t>
  </si>
  <si>
    <t>2.9.2</t>
  </si>
  <si>
    <t>2.9.3</t>
  </si>
  <si>
    <t>2.9.4</t>
  </si>
  <si>
    <t>2.10</t>
  </si>
  <si>
    <t>2.10.1</t>
  </si>
  <si>
    <t>2.10.1.1</t>
  </si>
  <si>
    <t>2.10.1.2</t>
  </si>
  <si>
    <t>2.10.1.3</t>
  </si>
  <si>
    <t>ESTRUTURA E TELHAMENTO</t>
  </si>
  <si>
    <t>2.10.2</t>
  </si>
  <si>
    <t>2.10.2.1</t>
  </si>
  <si>
    <t>2.10.2.2</t>
  </si>
  <si>
    <t>2.10.2.3</t>
  </si>
  <si>
    <t>ACABAMENTOS METÁLICOS</t>
  </si>
  <si>
    <t>2.11</t>
  </si>
  <si>
    <t>DEMOLIÇÃO</t>
  </si>
  <si>
    <t>2.11.1</t>
  </si>
  <si>
    <t>2.11.2</t>
  </si>
  <si>
    <t>ESTRUTURA METÁLICA PATAMAR</t>
  </si>
  <si>
    <t>MANUTENÇÃO DO PISO EXISTENTE</t>
  </si>
  <si>
    <t>TROCA PISO CERÂMICO</t>
  </si>
  <si>
    <t>TROCA PISO PARQUE PARA VINÍLICO</t>
  </si>
  <si>
    <t>4.2.3</t>
  </si>
  <si>
    <t>4.2.4</t>
  </si>
  <si>
    <t>4.3.4</t>
  </si>
  <si>
    <t>4.3.5</t>
  </si>
  <si>
    <t>DIVISÓRIAS DE GESSO</t>
  </si>
  <si>
    <t>REVESTIMENTO</t>
  </si>
  <si>
    <t>PORTAS</t>
  </si>
  <si>
    <t>6.1.4</t>
  </si>
  <si>
    <t>6.1.5</t>
  </si>
  <si>
    <t>6.1.6</t>
  </si>
  <si>
    <t>6.1.7</t>
  </si>
  <si>
    <t>6.1.8</t>
  </si>
  <si>
    <t>6.1.9</t>
  </si>
  <si>
    <t>JANELAS E BRISES</t>
  </si>
  <si>
    <t>ABERTURA DE VÃOS PARA ESQUADRIAS</t>
  </si>
  <si>
    <t>GUARDA CORPO</t>
  </si>
  <si>
    <t>REPARO COBERTURA ESCOLA</t>
  </si>
  <si>
    <t>FUNDO ANTICORROSIVO ESTRUTURA METÁLICA EXTERNA</t>
  </si>
  <si>
    <t>PINTURA PAREDES INTERNAS E FORRO</t>
  </si>
  <si>
    <t>PINTURA ESQUADRIAS</t>
  </si>
  <si>
    <t>PINTURA ESQUADRIAS METÁLICAS</t>
  </si>
  <si>
    <t>9.3.1.1</t>
  </si>
  <si>
    <t>9.3.1.2</t>
  </si>
  <si>
    <t>9.3.1.3</t>
  </si>
  <si>
    <t>9.3.1.4</t>
  </si>
  <si>
    <t>9.3.2.1</t>
  </si>
  <si>
    <t>9.3.2.2</t>
  </si>
  <si>
    <t>9.3.2.3</t>
  </si>
  <si>
    <t>PINTURA ESQUADRIAS MADEIRA</t>
  </si>
  <si>
    <t>PINTURA QUADRA COBERTA</t>
  </si>
  <si>
    <t>PINTURA GRADES EXTERNAS</t>
  </si>
  <si>
    <t>LOUÇAS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</si>
  <si>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</si>
  <si>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</si>
  <si>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</si>
  <si>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</si>
  <si>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</si>
  <si>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</si>
  <si>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</si>
  <si>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</si>
  <si>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</si>
  <si>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</si>
  <si>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PLUVIAL</t>
  </si>
  <si>
    <t>12.1.1</t>
  </si>
  <si>
    <t>12.1.2</t>
  </si>
  <si>
    <t>PROJETO ELÉTRICO</t>
  </si>
  <si>
    <t>ACESSÓRIOS P/ ELETRODUTOS</t>
  </si>
  <si>
    <t>CABO UNIPOLAR</t>
  </si>
  <si>
    <t>12.2.1</t>
  </si>
  <si>
    <t>12.2.2</t>
  </si>
  <si>
    <t>12.2.3</t>
  </si>
  <si>
    <t>CAIXA DE PASSAGEM</t>
  </si>
  <si>
    <t>12.3.1</t>
  </si>
  <si>
    <t>DISPOSITIVO ELÉTRICO</t>
  </si>
  <si>
    <t>12.4.1</t>
  </si>
  <si>
    <t>12.4.2</t>
  </si>
  <si>
    <t>12.4.3</t>
  </si>
  <si>
    <t>12.4.4</t>
  </si>
  <si>
    <t>12.5.1</t>
  </si>
  <si>
    <t>12.5.2</t>
  </si>
  <si>
    <t>12.5.3</t>
  </si>
  <si>
    <t>DISPOSITIVO DE PROTEÇÃO</t>
  </si>
  <si>
    <t>ELETRODUTO</t>
  </si>
  <si>
    <t>12.6.1</t>
  </si>
  <si>
    <t>12.6.2</t>
  </si>
  <si>
    <t>12.6.3</t>
  </si>
  <si>
    <t>12.6.4</t>
  </si>
  <si>
    <t>12.6.5</t>
  </si>
  <si>
    <t>12.6.6</t>
  </si>
  <si>
    <t>12.7.1</t>
  </si>
  <si>
    <t>QUADRO DISTRIBUIÇÃO</t>
  </si>
  <si>
    <t>DISPOSITIVO DE COMANDO</t>
  </si>
  <si>
    <t>12.8.1</t>
  </si>
  <si>
    <t>12.9.1</t>
  </si>
  <si>
    <t>12.9.2</t>
  </si>
  <si>
    <t>SANITÁRIO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</si>
  <si>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</si>
  <si>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</si>
  <si>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</si>
  <si>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</si>
  <si>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</si>
  <si>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</si>
  <si>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</si>
  <si>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</si>
  <si>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</si>
  <si>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</si>
  <si>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</si>
  <si>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</si>
  <si>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</si>
  <si>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</si>
  <si>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</si>
  <si>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</si>
  <si>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</si>
  <si>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</si>
  <si>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</si>
  <si>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LIMPEZA FINAL</t>
  </si>
  <si>
    <t>ADAPTADOR STORTZ 2.1/2 - 1.1/2</t>
  </si>
  <si>
    <t>CENTRAL DE ALARME DE INCENDIO - FORNECIMENTO E INSTALAÇÃO</t>
  </si>
  <si>
    <t>SIRENE AUDIOVISUAL CONVENCIONAL</t>
  </si>
  <si>
    <t>ELETRODUTO ANTI-CHAMA 3/4" - VERMELHO</t>
  </si>
  <si>
    <t xml:space="preserve">CABO 4 VIAS BLINDADDO - FORNECIMENTO E INSTALAÇÃO. </t>
  </si>
  <si>
    <t xml:space="preserve">CAIXA DE PASSAGEM VERMELHA 3/4 </t>
  </si>
  <si>
    <t>LUVA PARA ELETRODUTO, PVC VERMELHO, DN 25 MM (3/4"), INSTALADA EM LAJES E FORRO - FORNECIMENTO E INSTALAÇÃO</t>
  </si>
  <si>
    <t>ABRAÇADEIRA TIPO U, PARA FIXAÇÃO TUBULAÇÃO DE 2 1/2" NO SUPORTE L - FORNECIMENTO E INSTALAÇÃO.</t>
  </si>
  <si>
    <t>ABRIGO PARA HIDRANTE, MANGUEIRA DE INCÊNDIO 30M, REDUÇÃO 2 1/2" X 1 1/2" E ESGUICHO EM LATÃO 1 1/2" - FORNECIMENTO E INSTALAÇÃO.</t>
  </si>
  <si>
    <t>BUCHA DE REDUCAO 2.1/2"" x 1""</t>
  </si>
  <si>
    <t>REDE HIDRÁULICA DE INCÊNDIO- BOMBAS (KIT CONEXÃO PARA LIGAÇÃO CAIXAS D´ÁGUA)</t>
  </si>
  <si>
    <t xml:space="preserve">KIT LIGAÇÕES DE BOMBAS - FORNECIMENTO E INSTALAÇÃO </t>
  </si>
  <si>
    <t>MOTO BOMBA PARA INCENDIO 1,5CV</t>
  </si>
  <si>
    <t>NIPLE DUPLO GALVANIZADO 2.1/2""</t>
  </si>
  <si>
    <t>QUADRO DE COMANDO PARA BOMBA - SISTEMA DE PPCI</t>
  </si>
  <si>
    <t>SUPORTE TIPO ''L'' PARA TUBULAÇÃO C/ PARAFUSO</t>
  </si>
  <si>
    <t>SUPORTE TIPO ''L'' PARA TUBULAÇÃO</t>
  </si>
  <si>
    <t>CASA DE BOMBAS</t>
  </si>
  <si>
    <t>PLACA DE SINALIZACAO DE SEGURANCA CONTRA INCENDIO, FOTOLUMINESCENTE, RETANGULAR, ANTI-CHAMAS</t>
  </si>
  <si>
    <t>LUMINÁRIA DE EMERGÊNCIA, BLOCO AUTÔNOMO COM 2 FÁROIS - 
FORNECIMENTO E INSTALAÇÃO - led - 1500 lumens IP67/68</t>
  </si>
  <si>
    <t>BARRA ANTI PANICO PARA PORTAS</t>
  </si>
  <si>
    <t>MOTO BOMBA PARA INCENDIO 7,5CV</t>
  </si>
  <si>
    <t>LUMINÁRIA DE EMERGÊNCIA BALIZADORA DE LED - FORNECIMENTO E 
INSTALAÇÃO</t>
  </si>
  <si>
    <t>15.24</t>
  </si>
  <si>
    <t>7 portas 0,8 e 1 porta 0,6 x 2 lados</t>
  </si>
  <si>
    <t>15.25</t>
  </si>
  <si>
    <t>8 portas 0,8 e 1 porta 0,6 x 2 lados</t>
  </si>
  <si>
    <t>15.26</t>
  </si>
  <si>
    <t>9 portas 0,8 e 1 porta 0,6 x 2 lados</t>
  </si>
  <si>
    <t>15.27</t>
  </si>
  <si>
    <t>10 portas 0,8 e 1 porta 0,6 x 2 lados</t>
  </si>
  <si>
    <t>15.28</t>
  </si>
  <si>
    <t>11 portas 0,8 e 1 porta 0,6 x 2 lados</t>
  </si>
  <si>
    <t>15.29</t>
  </si>
  <si>
    <t>12 portas 0,8 e 1 porta 0,6 x 2 lados</t>
  </si>
  <si>
    <t>15.30</t>
  </si>
  <si>
    <t>13 portas 0,8 e 1 porta 0,6 x 2 lados</t>
  </si>
  <si>
    <t>15.31</t>
  </si>
  <si>
    <t>14 portas 0,8 e 1 porta 0,6 x 2 lados</t>
  </si>
  <si>
    <t>15.32</t>
  </si>
  <si>
    <t>15 portas 0,8 e 1 porta 0,6 x 2 lados</t>
  </si>
  <si>
    <t>15.33</t>
  </si>
  <si>
    <t>16 portas 0,8 e 1 porta 0,6 x 2 lados</t>
  </si>
  <si>
    <t>15.34</t>
  </si>
  <si>
    <t>17 portas 0,8 e 1 porta 0,6 x 2 lados</t>
  </si>
  <si>
    <t>15.35</t>
  </si>
  <si>
    <t>18 portas 0,8 e 1 porta 0,6 x 2 lados</t>
  </si>
  <si>
    <t>15.36</t>
  </si>
  <si>
    <t>19 portas 0,8 e 1 porta 0,6 x 2 lados</t>
  </si>
  <si>
    <t>15.37</t>
  </si>
  <si>
    <t>15.38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</si>
</sst>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4" formatCode="_-&quot;R$&quot;* #,##0.0000_-;\-&quot;R$&quot;* #,##0.0000_-;_-&quot;R$&quot;* &quot;-&quot;??_-;_-@_-"/>
    <numFmt numFmtId="175" formatCode="_(&quot;$&quot;* #,##0.00_);_(&quot;$&quot;* \(#,##0.00\);_(&quot;$&quot;* &quot;-&quot;??_);_(@_)"/>
    <numFmt numFmtId="176" formatCode="#,##0.00\ ;\-#,##0.00\ ;&quot; -&quot;#\ ;@\ 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  <font>
      <sz val="11"/>
      <name val="Arial"/>
      <family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u/>
      <sz val="11"/>
      <color theme="10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indexed="47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0" fontId="17" fillId="0" borderId="0"/>
    <xf numFmtId="0" fontId="5" fillId="0" borderId="0"/>
    <xf numFmtId="0" fontId="5" fillId="0" borderId="0"/>
    <xf numFmtId="0" fontId="5" fillId="0" borderId="0"/>
    <xf numFmtId="175" fontId="5" fillId="0" borderId="0" applyFont="0" applyFill="0" applyBorder="0" applyAlignment="0" applyProtection="0"/>
    <xf numFmtId="0" fontId="5" fillId="0" borderId="0"/>
    <xf numFmtId="175" fontId="5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18" fillId="20" borderId="0" applyNumberFormat="0" applyBorder="0" applyAlignment="0" applyProtection="0"/>
    <xf numFmtId="0" fontId="18" fillId="18" borderId="0" applyNumberFormat="0" applyBorder="0" applyAlignment="0" applyProtection="0"/>
    <xf numFmtId="0" fontId="18" fillId="15" borderId="0" applyNumberFormat="0" applyBorder="0" applyAlignment="0" applyProtection="0"/>
    <xf numFmtId="0" fontId="18" fillId="21" borderId="0" applyNumberFormat="0" applyBorder="0" applyAlignment="0" applyProtection="0"/>
    <xf numFmtId="0" fontId="18" fillId="20" borderId="0" applyNumberFormat="0" applyBorder="0" applyAlignment="0" applyProtection="0"/>
    <xf numFmtId="0" fontId="18" fillId="14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13" applyNumberFormat="0" applyAlignment="0" applyProtection="0"/>
    <xf numFmtId="0" fontId="21" fillId="24" borderId="14" applyNumberFormat="0" applyAlignment="0" applyProtection="0"/>
    <xf numFmtId="0" fontId="22" fillId="0" borderId="15" applyNumberFormat="0" applyFill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23" fillId="14" borderId="13" applyNumberFormat="0" applyAlignment="0" applyProtection="0"/>
    <xf numFmtId="0" fontId="2" fillId="0" borderId="0"/>
    <xf numFmtId="0" fontId="24" fillId="29" borderId="0" applyNumberFormat="0" applyBorder="0" applyAlignment="0" applyProtection="0"/>
    <xf numFmtId="0" fontId="25" fillId="15" borderId="0" applyNumberFormat="0" applyBorder="0" applyAlignment="0" applyProtection="0"/>
    <xf numFmtId="0" fontId="6" fillId="0" borderId="0"/>
    <xf numFmtId="0" fontId="5" fillId="15" borderId="16" applyNumberFormat="0" applyAlignment="0" applyProtection="0"/>
    <xf numFmtId="9" fontId="5" fillId="0" borderId="0" applyFill="0" applyBorder="0" applyAlignment="0" applyProtection="0"/>
    <xf numFmtId="0" fontId="26" fillId="23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21" applyNumberFormat="0" applyFill="0" applyAlignment="0" applyProtection="0"/>
    <xf numFmtId="176" fontId="2" fillId="0" borderId="0"/>
    <xf numFmtId="0" fontId="5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2" fillId="0" borderId="0" xfId="0" applyFont="1"/>
    <xf numFmtId="0" fontId="0" fillId="0" borderId="0" xfId="0" applyAlignment="1">
      <alignment horizontal="center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0" fontId="13" fillId="0" borderId="0" xfId="0" applyFont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8" borderId="10" xfId="3" applyNumberFormat="1" applyFont="1" applyFill="1" applyBorder="1" applyAlignment="1">
      <alignment horizontal="center" vertical="center" wrapText="1"/>
    </xf>
    <xf numFmtId="4" fontId="7" fillId="8" borderId="10" xfId="3" applyNumberFormat="1" applyFont="1" applyFill="1" applyBorder="1" applyAlignment="1">
      <alignment horizontal="center" vertical="center" wrapText="1"/>
    </xf>
    <xf numFmtId="44" fontId="7" fillId="8" borderId="10" xfId="3" applyNumberFormat="1" applyFont="1" applyFill="1" applyBorder="1" applyAlignment="1">
      <alignment horizontal="center" vertical="center" wrapText="1"/>
    </xf>
    <xf numFmtId="3" fontId="15" fillId="9" borderId="3" xfId="3" applyNumberFormat="1" applyFont="1" applyFill="1" applyBorder="1" applyAlignment="1">
      <alignment horizontal="center" vertical="center" wrapText="1"/>
    </xf>
    <xf numFmtId="3" fontId="15" fillId="9" borderId="8" xfId="3" applyNumberFormat="1" applyFont="1" applyFill="1" applyBorder="1" applyAlignment="1">
      <alignment vertical="center" wrapText="1"/>
    </xf>
    <xf numFmtId="3" fontId="15" fillId="9" borderId="11" xfId="3" applyNumberFormat="1" applyFont="1" applyFill="1" applyBorder="1" applyAlignment="1">
      <alignment vertical="center" wrapText="1"/>
    </xf>
    <xf numFmtId="0" fontId="15" fillId="10" borderId="12" xfId="3" applyFont="1" applyFill="1" applyBorder="1" applyAlignment="1">
      <alignment vertical="center" wrapText="1"/>
    </xf>
    <xf numFmtId="0" fontId="15" fillId="10" borderId="12" xfId="3" applyFont="1" applyFill="1" applyBorder="1" applyAlignment="1">
      <alignment horizontal="right" vertical="center" wrapText="1"/>
    </xf>
    <xf numFmtId="3" fontId="15" fillId="7" borderId="10" xfId="3" applyNumberFormat="1" applyFont="1" applyFill="1" applyBorder="1" applyAlignment="1">
      <alignment horizontal="center" vertical="center" wrapText="1"/>
    </xf>
    <xf numFmtId="165" fontId="15" fillId="11" borderId="10" xfId="2" applyNumberFormat="1" applyFont="1" applyFill="1" applyBorder="1" applyAlignment="1" applyProtection="1">
      <alignment horizontal="center" vertical="center" wrapText="1"/>
    </xf>
    <xf numFmtId="0" fontId="15" fillId="10" borderId="4" xfId="3" applyFont="1" applyFill="1" applyBorder="1" applyAlignment="1">
      <alignment horizontal="right" vertical="center" wrapText="1"/>
    </xf>
    <xf numFmtId="44" fontId="15" fillId="10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5" fillId="10" borderId="3" xfId="3" applyFont="1" applyFill="1" applyBorder="1" applyAlignment="1">
      <alignment vertical="center" wrapText="1"/>
    </xf>
    <xf numFmtId="0" fontId="15" fillId="10" borderId="10" xfId="3" applyFont="1" applyFill="1" applyBorder="1" applyAlignment="1">
      <alignment vertical="center" wrapText="1"/>
    </xf>
    <xf numFmtId="0" fontId="14" fillId="0" borderId="0" xfId="0" applyFont="1"/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174" fontId="10" fillId="0" borderId="0" xfId="3" applyNumberFormat="1" applyFont="1" applyAlignment="1">
      <alignment vertical="center"/>
    </xf>
    <xf numFmtId="44" fontId="0" fillId="0" borderId="0" xfId="0" applyNumberFormat="1" applyAlignment="1">
      <alignment horizontal="center"/>
    </xf>
    <xf numFmtId="0" fontId="0" fillId="12" borderId="0" xfId="0" applyFill="1"/>
    <xf numFmtId="0" fontId="7" fillId="6" borderId="10" xfId="4" applyFont="1" applyFill="1" applyBorder="1" applyAlignment="1">
      <alignment vertical="center" wrapText="1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10" xfId="3" applyNumberFormat="1" applyFont="1" applyFill="1" applyBorder="1" applyAlignment="1">
      <alignment horizontal="center" vertical="center" wrapText="1"/>
    </xf>
    <xf numFmtId="3" fontId="7" fillId="7" borderId="0" xfId="3" applyNumberFormat="1" applyFont="1" applyFill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7" fillId="7" borderId="0" xfId="3" applyFont="1" applyFill="1" applyAlignment="1">
      <alignment horizontal="center" vertical="center" wrapText="1"/>
    </xf>
    <xf numFmtId="4" fontId="7" fillId="7" borderId="0" xfId="3" applyNumberFormat="1" applyFont="1" applyFill="1" applyAlignment="1">
      <alignment horizontal="center" vertical="center" wrapText="1"/>
    </xf>
    <xf numFmtId="44" fontId="7" fillId="7" borderId="0" xfId="0" applyNumberFormat="1" applyFont="1" applyFill="1" applyAlignment="1">
      <alignment horizontal="center" vertical="center"/>
    </xf>
    <xf numFmtId="44" fontId="7" fillId="7" borderId="0" xfId="3" applyNumberFormat="1" applyFont="1" applyFill="1" applyAlignment="1">
      <alignment horizontal="center" vertical="center" wrapText="1"/>
    </xf>
    <xf numFmtId="165" fontId="15" fillId="10" borderId="10" xfId="2" applyNumberFormat="1" applyFont="1" applyFill="1" applyBorder="1" applyAlignment="1" applyProtection="1">
      <alignment horizontal="center" vertical="center" wrapText="1"/>
    </xf>
    <xf numFmtId="0" fontId="0" fillId="0" borderId="0" xfId="0"/>
    <xf numFmtId="44" fontId="14" fillId="0" borderId="0" xfId="0" applyNumberFormat="1" applyFont="1"/>
    <xf numFmtId="0" fontId="3" fillId="0" borderId="0" xfId="3" applyFont="1" applyAlignment="1">
      <alignment horizontal="center" vertical="center" wrapText="1"/>
    </xf>
    <xf numFmtId="0" fontId="6" fillId="0" borderId="0" xfId="3" applyFont="1" applyAlignment="1">
      <alignment horizont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</cellXfs>
  <cellStyles count="64">
    <cellStyle name="20% - Ênfase1 2" xfId="19"/>
    <cellStyle name="20% - Ênfase2 2" xfId="18"/>
    <cellStyle name="20% - Ênfase3 2" xfId="17"/>
    <cellStyle name="20% - Ênfase4 2" xfId="20"/>
    <cellStyle name="20% - Ênfase5 2" xfId="21"/>
    <cellStyle name="20% - Ênfase6 2" xfId="22"/>
    <cellStyle name="40% - Ênfase1 2" xfId="23"/>
    <cellStyle name="40% - Ênfase2 2" xfId="24"/>
    <cellStyle name="40% - Ênfase3 2" xfId="25"/>
    <cellStyle name="40% - Ênfase4 2" xfId="26"/>
    <cellStyle name="40% - Ênfase5 2" xfId="27"/>
    <cellStyle name="40% - Ênfase6 2" xfId="28"/>
    <cellStyle name="60% - Ênfase1 2" xfId="29"/>
    <cellStyle name="60% - Ênfase2 2" xfId="30"/>
    <cellStyle name="60% - Ênfase3 2" xfId="31"/>
    <cellStyle name="60% - Ênfase4 2" xfId="32"/>
    <cellStyle name="60% - Ênfase5 2" xfId="33"/>
    <cellStyle name="60% - Ênfase6 2" xfId="34"/>
    <cellStyle name="Bom 2" xfId="35"/>
    <cellStyle name="Cálculo 2" xfId="36"/>
    <cellStyle name="Célula de Verificação 2" xfId="37"/>
    <cellStyle name="Célula Vinculada 2" xfId="38"/>
    <cellStyle name="Ênfase1 2" xfId="39"/>
    <cellStyle name="Ênfase2 2" xfId="40"/>
    <cellStyle name="Ênfase3 2" xfId="41"/>
    <cellStyle name="Ênfase4 2" xfId="42"/>
    <cellStyle name="Ênfase5 2" xfId="43"/>
    <cellStyle name="Ênfase6 2" xfId="44"/>
    <cellStyle name="Entrada 2" xfId="45"/>
    <cellStyle name="Excel Built-in Normal" xfId="3"/>
    <cellStyle name="Excel Built-in Normal 1" xfId="46"/>
    <cellStyle name="Hiperlink 2" xfId="63"/>
    <cellStyle name="Incorreto 2" xfId="47"/>
    <cellStyle name="Moeda 2" xfId="6"/>
    <cellStyle name="Moeda 3" xfId="16"/>
    <cellStyle name="Moeda 3 2" xfId="14"/>
    <cellStyle name="Neutra 2" xfId="48"/>
    <cellStyle name="Normal" xfId="0" builtinId="0"/>
    <cellStyle name="Normal 2" xfId="4"/>
    <cellStyle name="Normal 2 2" xfId="8"/>
    <cellStyle name="Normal 2 3" xfId="12"/>
    <cellStyle name="Normal 2 4" xfId="49"/>
    <cellStyle name="Normal 2 5" xfId="13"/>
    <cellStyle name="Normal 2 6" xfId="11"/>
    <cellStyle name="Normal 3" xfId="7"/>
    <cellStyle name="Normal 4" xfId="10"/>
    <cellStyle name="Normal 4 2" xfId="62"/>
    <cellStyle name="Normal 4 3" xfId="15"/>
    <cellStyle name="Nota 2" xfId="50"/>
    <cellStyle name="Porcentagem" xfId="1" builtinId="5"/>
    <cellStyle name="Porcentagem 2" xfId="9"/>
    <cellStyle name="Porcentagem 3" xfId="51"/>
    <cellStyle name="Saída 2" xfId="52"/>
    <cellStyle name="Separador de milhares 2" xfId="5"/>
    <cellStyle name="Separador de milhares 3" xfId="61"/>
    <cellStyle name="Texto de Aviso 2" xfId="53"/>
    <cellStyle name="Texto Explicativo 2" xfId="54"/>
    <cellStyle name="Título 1 1" xfId="56"/>
    <cellStyle name="Título 1 2" xfId="55"/>
    <cellStyle name="Título 2 2" xfId="57"/>
    <cellStyle name="Título 3 2" xfId="58"/>
    <cellStyle name="Título 4 2" xfId="59"/>
    <cellStyle name="Total 2" xfId="6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5.%20A%20CASA%20&#201;%20SUA/OR&#199;AMENTOS/Or&#231;amento%20Resid&#234;nci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41"/>
  <sheetViews>
    <sheetView tabSelected="1" zoomScaleNormal="100" workbookViewId="0">
      <pane ySplit="7" topLeftCell="A8" activePane="bottomLeft" state="frozen"/>
      <selection pane="bottomLeft" activeCell="H15" sqref="H15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55.7109375" customWidth="1"/>
    <col min="5" max="5" width="8.28515625" customWidth="1"/>
    <col min="6" max="6" width="50.42578125" hidden="1" customWidth="1"/>
    <col min="7" max="7" width="10.7109375" customWidth="1"/>
    <col min="8" max="9" width="13" bestFit="1" customWidth="1"/>
    <col min="10" max="10" width="13.5703125" bestFit="1" customWidth="1"/>
    <col min="11" max="11" width="17.42578125" customWidth="1"/>
    <col min="12" max="12" width="16.85546875" customWidth="1"/>
    <col min="13" max="13" width="18.28515625" customWidth="1"/>
    <col min="14" max="14" width="14.140625" bestFit="1" customWidth="1"/>
    <col min="15" max="15" width="13" bestFit="1" customWidth="1"/>
    <col min="16" max="16" width="14.140625" bestFit="1" customWidth="1"/>
    <col min="17" max="17" width="12.28515625" customWidth="1"/>
    <col min="18" max="18" width="18.42578125" customWidth="1"/>
    <col min="19" max="19" width="17" customWidth="1"/>
    <col min="20" max="20" width="17.85546875" style="25" customWidth="1"/>
    <col min="21" max="22" width="13.28515625" style="53" bestFit="1" customWidth="1"/>
    <col min="23" max="27" width="9.140625" style="53"/>
    <col min="28" max="28" width="15.85546875" style="53" bestFit="1" customWidth="1"/>
    <col min="29" max="29" width="14.28515625" style="53" bestFit="1" customWidth="1"/>
  </cols>
  <sheetData>
    <row r="1" spans="1:29" ht="18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</row>
    <row r="2" spans="1:29" ht="18" x14ac:dyDescent="0.2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74"/>
      <c r="R2" s="83"/>
      <c r="S2" s="83"/>
      <c r="T2" s="83"/>
    </row>
    <row r="3" spans="1:29" ht="25.5" x14ac:dyDescent="0.25">
      <c r="A3" s="31" t="s">
        <v>20</v>
      </c>
      <c r="B3" s="35"/>
      <c r="C3" s="84" t="s">
        <v>374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21" t="s">
        <v>120</v>
      </c>
      <c r="R3" s="54" t="s">
        <v>106</v>
      </c>
      <c r="S3" s="32" t="s">
        <v>107</v>
      </c>
      <c r="T3" s="34"/>
    </row>
    <row r="4" spans="1:29" x14ac:dyDescent="0.25">
      <c r="A4" s="33" t="s">
        <v>21</v>
      </c>
      <c r="B4" s="36"/>
      <c r="C4" s="85" t="s">
        <v>375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56" t="s">
        <v>105</v>
      </c>
      <c r="R4" s="55"/>
      <c r="S4" s="32" t="s">
        <v>108</v>
      </c>
      <c r="T4" s="34"/>
    </row>
    <row r="5" spans="1:29" x14ac:dyDescent="0.25">
      <c r="A5" s="1"/>
      <c r="B5" s="1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2"/>
      <c r="R5" s="2"/>
      <c r="S5" s="2"/>
      <c r="T5" s="3"/>
    </row>
    <row r="6" spans="1:29" ht="23.25" customHeight="1" x14ac:dyDescent="0.25">
      <c r="A6" s="76" t="s">
        <v>1</v>
      </c>
      <c r="B6" s="76" t="s">
        <v>109</v>
      </c>
      <c r="C6" s="76" t="s">
        <v>2</v>
      </c>
      <c r="D6" s="76" t="s">
        <v>3</v>
      </c>
      <c r="E6" s="76" t="s">
        <v>110</v>
      </c>
      <c r="F6" s="57"/>
      <c r="G6" s="78" t="s">
        <v>4</v>
      </c>
      <c r="H6" s="80" t="s">
        <v>5</v>
      </c>
      <c r="I6" s="81"/>
      <c r="J6" s="82"/>
      <c r="K6" s="80" t="s">
        <v>114</v>
      </c>
      <c r="L6" s="81"/>
      <c r="M6" s="82"/>
      <c r="N6" s="80" t="s">
        <v>6</v>
      </c>
      <c r="O6" s="81"/>
      <c r="P6" s="82"/>
      <c r="Q6" s="86" t="s">
        <v>112</v>
      </c>
      <c r="R6" s="80" t="s">
        <v>111</v>
      </c>
      <c r="S6" s="81"/>
      <c r="T6" s="82"/>
    </row>
    <row r="7" spans="1:29" x14ac:dyDescent="0.25">
      <c r="A7" s="77"/>
      <c r="B7" s="77"/>
      <c r="C7" s="77"/>
      <c r="D7" s="77"/>
      <c r="E7" s="77"/>
      <c r="F7" s="58" t="s">
        <v>150</v>
      </c>
      <c r="G7" s="79"/>
      <c r="H7" s="4" t="s">
        <v>7</v>
      </c>
      <c r="I7" s="4" t="s">
        <v>8</v>
      </c>
      <c r="J7" s="5" t="s">
        <v>9</v>
      </c>
      <c r="K7" s="5" t="s">
        <v>7</v>
      </c>
      <c r="L7" s="5" t="s">
        <v>8</v>
      </c>
      <c r="M7" s="5" t="s">
        <v>9</v>
      </c>
      <c r="N7" s="4" t="s">
        <v>7</v>
      </c>
      <c r="O7" s="4" t="s">
        <v>8</v>
      </c>
      <c r="P7" s="5" t="s">
        <v>9</v>
      </c>
      <c r="Q7" s="87"/>
      <c r="R7" s="4" t="s">
        <v>7</v>
      </c>
      <c r="S7" s="4" t="s">
        <v>8</v>
      </c>
      <c r="T7" s="5" t="s">
        <v>9</v>
      </c>
    </row>
    <row r="8" spans="1:29" x14ac:dyDescent="0.25">
      <c r="A8" s="22"/>
      <c r="B8" s="22"/>
      <c r="C8" s="9"/>
      <c r="D8" s="10"/>
      <c r="E8" s="11"/>
      <c r="F8" s="11"/>
      <c r="G8" s="12"/>
      <c r="H8" s="12"/>
      <c r="I8" s="12"/>
      <c r="J8" s="13"/>
      <c r="K8" s="13"/>
      <c r="L8" s="13"/>
      <c r="M8" s="13"/>
      <c r="N8" s="14"/>
      <c r="O8" s="14"/>
      <c r="P8" s="14"/>
      <c r="Q8" s="14"/>
      <c r="R8" s="14"/>
      <c r="S8" s="14"/>
      <c r="T8" s="15"/>
    </row>
    <row r="9" spans="1:29" s="72" customFormat="1" x14ac:dyDescent="0.25">
      <c r="A9" s="40">
        <v>1</v>
      </c>
      <c r="B9" s="65"/>
      <c r="C9" s="66"/>
      <c r="D9" s="43" t="s">
        <v>167</v>
      </c>
      <c r="E9" s="67"/>
      <c r="F9" s="67"/>
      <c r="G9" s="68"/>
      <c r="H9" s="68"/>
      <c r="I9" s="68"/>
      <c r="J9" s="69"/>
      <c r="K9" s="71">
        <f>ROUND(SUM(K10:K15),2)</f>
        <v>0</v>
      </c>
      <c r="L9" s="71">
        <f t="shared" ref="L9:M9" si="0">ROUND(SUM(L10:L15),2)</f>
        <v>0</v>
      </c>
      <c r="M9" s="71">
        <f t="shared" si="0"/>
        <v>0</v>
      </c>
      <c r="N9" s="70"/>
      <c r="O9" s="70"/>
      <c r="P9" s="70"/>
      <c r="Q9" s="70"/>
      <c r="R9" s="71">
        <f t="shared" ref="R9:S9" si="1">ROUND(SUM(R10:R15),2)</f>
        <v>0</v>
      </c>
      <c r="S9" s="71">
        <f t="shared" si="1"/>
        <v>0</v>
      </c>
      <c r="T9" s="71">
        <f>ROUND(SUM(T10:T15),2)</f>
        <v>0</v>
      </c>
      <c r="U9" s="53"/>
      <c r="V9" s="53"/>
      <c r="W9" s="53"/>
      <c r="X9" s="53"/>
      <c r="Y9" s="53"/>
      <c r="Z9" s="53"/>
      <c r="AA9" s="53"/>
      <c r="AB9" s="53"/>
      <c r="AC9" s="53"/>
    </row>
    <row r="10" spans="1:29" ht="36" x14ac:dyDescent="0.25">
      <c r="A10" s="45" t="s">
        <v>10</v>
      </c>
      <c r="B10" s="37" t="s">
        <v>105</v>
      </c>
      <c r="C10" s="64">
        <v>103689</v>
      </c>
      <c r="D10" s="62" t="s">
        <v>137</v>
      </c>
      <c r="E10" s="6" t="s">
        <v>32</v>
      </c>
      <c r="F10" s="6" t="s">
        <v>151</v>
      </c>
      <c r="G10" s="38">
        <v>6</v>
      </c>
      <c r="H10" s="7"/>
      <c r="I10" s="7"/>
      <c r="J10" s="7">
        <f t="shared" ref="J10" si="2">ROUND((I10+H10),2)</f>
        <v>0</v>
      </c>
      <c r="K10" s="7">
        <f t="shared" ref="K10" si="3">ROUND((H10*G10),2)</f>
        <v>0</v>
      </c>
      <c r="L10" s="7">
        <f t="shared" ref="L10" si="4">ROUND((I10*G10),2)</f>
        <v>0</v>
      </c>
      <c r="M10" s="7">
        <f t="shared" ref="M10" si="5">ROUND((L10+K10),2)</f>
        <v>0</v>
      </c>
      <c r="N10" s="7">
        <f t="shared" ref="N10" si="6">ROUND((IF(Q10="BDI 1",((1+($T$3/100))*H10),((1+($T$4/100))*H10))),2)</f>
        <v>0</v>
      </c>
      <c r="O10" s="7">
        <f t="shared" ref="O10" si="7">ROUND((IF(Q10="BDI 1",((1+($T$3/100))*I10),((1+($T$4/100))*I10))),2)</f>
        <v>0</v>
      </c>
      <c r="P10" s="7">
        <f t="shared" ref="P10" si="8">ROUND((N10+O10),2)</f>
        <v>0</v>
      </c>
      <c r="Q10" s="39" t="s">
        <v>113</v>
      </c>
      <c r="R10" s="7">
        <f t="shared" ref="R10" si="9">ROUND(N10*G10,2)</f>
        <v>0</v>
      </c>
      <c r="S10" s="7">
        <f t="shared" ref="S10" si="10">ROUND(O10*G10,2)</f>
        <v>0</v>
      </c>
      <c r="T10" s="8">
        <f t="shared" ref="T10" si="11">ROUND(R10+S10,2)</f>
        <v>0</v>
      </c>
    </row>
    <row r="11" spans="1:29" x14ac:dyDescent="0.25">
      <c r="A11" s="45" t="s">
        <v>23</v>
      </c>
      <c r="B11" s="37" t="s">
        <v>105</v>
      </c>
      <c r="C11" s="64">
        <v>98459</v>
      </c>
      <c r="D11" s="62" t="s">
        <v>200</v>
      </c>
      <c r="E11" s="6" t="s">
        <v>32</v>
      </c>
      <c r="F11" s="6" t="s">
        <v>152</v>
      </c>
      <c r="G11" s="38">
        <v>43.03</v>
      </c>
      <c r="H11" s="7"/>
      <c r="I11" s="7"/>
      <c r="J11" s="7">
        <f t="shared" ref="J11" si="12">ROUND((I11+H11),2)</f>
        <v>0</v>
      </c>
      <c r="K11" s="7">
        <f t="shared" ref="K11" si="13">ROUND((H11*G11),2)</f>
        <v>0</v>
      </c>
      <c r="L11" s="7">
        <f t="shared" ref="L11" si="14">ROUND((I11*G11),2)</f>
        <v>0</v>
      </c>
      <c r="M11" s="7">
        <f t="shared" ref="M11" si="15">ROUND((L11+K11),2)</f>
        <v>0</v>
      </c>
      <c r="N11" s="7">
        <f t="shared" ref="N11" si="16">ROUND((IF(Q11="BDI 1",((1+($T$3/100))*H11),((1+($T$4/100))*H11))),2)</f>
        <v>0</v>
      </c>
      <c r="O11" s="7">
        <f t="shared" ref="O11" si="17">ROUND((IF(Q11="BDI 1",((1+($T$3/100))*I11),((1+($T$4/100))*I11))),2)</f>
        <v>0</v>
      </c>
      <c r="P11" s="7">
        <f t="shared" ref="P11" si="18">ROUND((N11+O11),2)</f>
        <v>0</v>
      </c>
      <c r="Q11" s="39" t="s">
        <v>113</v>
      </c>
      <c r="R11" s="7">
        <f t="shared" ref="R11" si="19">ROUND(N11*G11,2)</f>
        <v>0</v>
      </c>
      <c r="S11" s="7">
        <f t="shared" ref="S11" si="20">ROUND(O11*G11,2)</f>
        <v>0</v>
      </c>
      <c r="T11" s="8">
        <f t="shared" ref="T11" si="21">ROUND(R11+S11,2)</f>
        <v>0</v>
      </c>
    </row>
    <row r="12" spans="1:29" ht="24" x14ac:dyDescent="0.25">
      <c r="A12" s="45" t="s">
        <v>224</v>
      </c>
      <c r="B12" s="37" t="s">
        <v>105</v>
      </c>
      <c r="C12" s="64">
        <v>97637</v>
      </c>
      <c r="D12" s="62" t="s">
        <v>196</v>
      </c>
      <c r="E12" s="6" t="s">
        <v>32</v>
      </c>
      <c r="F12" s="6" t="s">
        <v>152</v>
      </c>
      <c r="G12" s="38">
        <v>43.03</v>
      </c>
      <c r="H12" s="7"/>
      <c r="I12" s="7"/>
      <c r="J12" s="7">
        <f t="shared" ref="J12:J14" si="22">ROUND((I12+H12),2)</f>
        <v>0</v>
      </c>
      <c r="K12" s="7">
        <f t="shared" ref="K12:K14" si="23">ROUND((H12*G12),2)</f>
        <v>0</v>
      </c>
      <c r="L12" s="7">
        <f t="shared" ref="L12:L14" si="24">ROUND((I12*G12),2)</f>
        <v>0</v>
      </c>
      <c r="M12" s="7">
        <f t="shared" ref="M12:M14" si="25">ROUND((L12+K12),2)</f>
        <v>0</v>
      </c>
      <c r="N12" s="7">
        <f t="shared" ref="N12:N14" si="26">ROUND((IF(Q12="BDI 1",((1+($T$3/100))*H12),((1+($T$4/100))*H12))),2)</f>
        <v>0</v>
      </c>
      <c r="O12" s="7">
        <f t="shared" ref="O12:O14" si="27">ROUND((IF(Q12="BDI 1",((1+($T$3/100))*I12),((1+($T$4/100))*I12))),2)</f>
        <v>0</v>
      </c>
      <c r="P12" s="7">
        <f t="shared" ref="P12:P14" si="28">ROUND((N12+O12),2)</f>
        <v>0</v>
      </c>
      <c r="Q12" s="39" t="s">
        <v>113</v>
      </c>
      <c r="R12" s="7">
        <f t="shared" ref="R12:R14" si="29">ROUND(N12*G12,2)</f>
        <v>0</v>
      </c>
      <c r="S12" s="7">
        <f t="shared" ref="S12:S14" si="30">ROUND(O12*G12,2)</f>
        <v>0</v>
      </c>
      <c r="T12" s="8">
        <f t="shared" ref="T12:T14" si="31">ROUND(R12+S12,2)</f>
        <v>0</v>
      </c>
    </row>
    <row r="13" spans="1:29" x14ac:dyDescent="0.25">
      <c r="A13" s="45" t="s">
        <v>225</v>
      </c>
      <c r="B13" s="37" t="s">
        <v>105</v>
      </c>
      <c r="C13" s="64">
        <v>90780</v>
      </c>
      <c r="D13" s="62" t="s">
        <v>70</v>
      </c>
      <c r="E13" s="6" t="s">
        <v>33</v>
      </c>
      <c r="F13" s="6" t="s">
        <v>152</v>
      </c>
      <c r="G13" s="38">
        <v>60</v>
      </c>
      <c r="H13" s="7"/>
      <c r="I13" s="7"/>
      <c r="J13" s="7">
        <f t="shared" si="22"/>
        <v>0</v>
      </c>
      <c r="K13" s="7">
        <f t="shared" si="23"/>
        <v>0</v>
      </c>
      <c r="L13" s="7">
        <f t="shared" si="24"/>
        <v>0</v>
      </c>
      <c r="M13" s="7">
        <f t="shared" si="25"/>
        <v>0</v>
      </c>
      <c r="N13" s="7">
        <f t="shared" si="26"/>
        <v>0</v>
      </c>
      <c r="O13" s="7">
        <f t="shared" si="27"/>
        <v>0</v>
      </c>
      <c r="P13" s="7">
        <f t="shared" si="28"/>
        <v>0</v>
      </c>
      <c r="Q13" s="39" t="s">
        <v>113</v>
      </c>
      <c r="R13" s="7">
        <f t="shared" si="29"/>
        <v>0</v>
      </c>
      <c r="S13" s="7">
        <f t="shared" si="30"/>
        <v>0</v>
      </c>
      <c r="T13" s="8">
        <f t="shared" si="31"/>
        <v>0</v>
      </c>
    </row>
    <row r="14" spans="1:29" ht="24" x14ac:dyDescent="0.25">
      <c r="A14" s="45" t="s">
        <v>226</v>
      </c>
      <c r="B14" s="37" t="s">
        <v>105</v>
      </c>
      <c r="C14" s="64">
        <v>90778</v>
      </c>
      <c r="D14" s="62" t="s">
        <v>69</v>
      </c>
      <c r="E14" s="6" t="s">
        <v>33</v>
      </c>
      <c r="F14" s="6" t="s">
        <v>152</v>
      </c>
      <c r="G14" s="38">
        <v>24</v>
      </c>
      <c r="H14" s="7"/>
      <c r="I14" s="7"/>
      <c r="J14" s="7">
        <f t="shared" si="22"/>
        <v>0</v>
      </c>
      <c r="K14" s="7">
        <f t="shared" si="23"/>
        <v>0</v>
      </c>
      <c r="L14" s="7">
        <f t="shared" si="24"/>
        <v>0</v>
      </c>
      <c r="M14" s="7">
        <f t="shared" si="25"/>
        <v>0</v>
      </c>
      <c r="N14" s="7">
        <f t="shared" si="26"/>
        <v>0</v>
      </c>
      <c r="O14" s="7">
        <f t="shared" si="27"/>
        <v>0</v>
      </c>
      <c r="P14" s="7">
        <f t="shared" si="28"/>
        <v>0</v>
      </c>
      <c r="Q14" s="39" t="s">
        <v>113</v>
      </c>
      <c r="R14" s="7">
        <f t="shared" si="29"/>
        <v>0</v>
      </c>
      <c r="S14" s="7">
        <f t="shared" si="30"/>
        <v>0</v>
      </c>
      <c r="T14" s="8">
        <f t="shared" si="31"/>
        <v>0</v>
      </c>
    </row>
    <row r="15" spans="1:29" s="72" customFormat="1" ht="36" x14ac:dyDescent="0.25">
      <c r="A15" s="45" t="s">
        <v>376</v>
      </c>
      <c r="B15" s="37" t="s">
        <v>105</v>
      </c>
      <c r="C15" s="64">
        <v>99059</v>
      </c>
      <c r="D15" s="62" t="s">
        <v>336</v>
      </c>
      <c r="E15" s="6" t="s">
        <v>35</v>
      </c>
      <c r="F15" s="6" t="s">
        <v>152</v>
      </c>
      <c r="G15" s="38">
        <v>26.7</v>
      </c>
      <c r="H15" s="7"/>
      <c r="I15" s="7"/>
      <c r="J15" s="7">
        <f t="shared" ref="J15" si="32">ROUND((I15+H15),2)</f>
        <v>0</v>
      </c>
      <c r="K15" s="7">
        <f t="shared" ref="K15" si="33">ROUND((H15*G15),2)</f>
        <v>0</v>
      </c>
      <c r="L15" s="7">
        <f t="shared" ref="L15" si="34">ROUND((I15*G15),2)</f>
        <v>0</v>
      </c>
      <c r="M15" s="7">
        <f t="shared" ref="M15" si="35">ROUND((L15+K15),2)</f>
        <v>0</v>
      </c>
      <c r="N15" s="7">
        <f t="shared" ref="N15" si="36">ROUND((IF(Q15="BDI 1",((1+($T$3/100))*H15),((1+($T$4/100))*H15))),2)</f>
        <v>0</v>
      </c>
      <c r="O15" s="7">
        <f t="shared" ref="O15" si="37">ROUND((IF(Q15="BDI 1",((1+($T$3/100))*I15),((1+($T$4/100))*I15))),2)</f>
        <v>0</v>
      </c>
      <c r="P15" s="7">
        <f t="shared" ref="P15" si="38">ROUND((N15+O15),2)</f>
        <v>0</v>
      </c>
      <c r="Q15" s="39" t="s">
        <v>113</v>
      </c>
      <c r="R15" s="7">
        <f t="shared" ref="R15" si="39">ROUND(N15*G15,2)</f>
        <v>0</v>
      </c>
      <c r="S15" s="7">
        <f t="shared" ref="S15" si="40">ROUND(O15*G15,2)</f>
        <v>0</v>
      </c>
      <c r="T15" s="8">
        <f t="shared" ref="T15" si="41">ROUND(R15+S15,2)</f>
        <v>0</v>
      </c>
      <c r="U15" s="53"/>
      <c r="V15" s="53"/>
      <c r="W15" s="53"/>
      <c r="X15" s="53"/>
      <c r="Y15" s="53"/>
      <c r="Z15" s="53"/>
      <c r="AA15" s="53"/>
      <c r="AB15" s="53"/>
      <c r="AC15" s="53"/>
    </row>
    <row r="16" spans="1:29" x14ac:dyDescent="0.25">
      <c r="A16" s="22"/>
      <c r="B16" s="22"/>
      <c r="C16" s="9"/>
      <c r="D16" s="10"/>
      <c r="E16" s="11"/>
      <c r="F16" s="11"/>
      <c r="G16" s="12"/>
      <c r="H16" s="12"/>
      <c r="I16" s="12"/>
      <c r="J16" s="13"/>
      <c r="K16" s="13"/>
      <c r="L16" s="13"/>
      <c r="M16" s="13"/>
      <c r="N16" s="14"/>
      <c r="O16" s="14"/>
      <c r="P16" s="14"/>
      <c r="Q16" s="14"/>
      <c r="R16" s="14"/>
      <c r="S16" s="14"/>
      <c r="T16" s="15"/>
    </row>
    <row r="17" spans="1:29" x14ac:dyDescent="0.25">
      <c r="A17" s="40">
        <v>2</v>
      </c>
      <c r="B17" s="65"/>
      <c r="C17" s="66"/>
      <c r="D17" s="43" t="s">
        <v>407</v>
      </c>
      <c r="E17" s="67"/>
      <c r="F17" s="67"/>
      <c r="G17" s="68"/>
      <c r="H17" s="68"/>
      <c r="I17" s="68"/>
      <c r="J17" s="69"/>
      <c r="K17" s="71">
        <f t="shared" ref="K17:M17" si="42">K18+K33+K38+K46+K54+K61</f>
        <v>0</v>
      </c>
      <c r="L17" s="71">
        <f t="shared" si="42"/>
        <v>0</v>
      </c>
      <c r="M17" s="71">
        <f t="shared" si="42"/>
        <v>0</v>
      </c>
      <c r="N17" s="70"/>
      <c r="O17" s="70"/>
      <c r="P17" s="70"/>
      <c r="Q17" s="70"/>
      <c r="R17" s="71">
        <f>R18+R33+R38+R46+R54+R61</f>
        <v>0</v>
      </c>
      <c r="S17" s="71">
        <f>S18+S33+S38+S46+S54+S61</f>
        <v>0</v>
      </c>
      <c r="T17" s="71">
        <f>T18+T33+T38+T46+T54+T61</f>
        <v>0</v>
      </c>
    </row>
    <row r="18" spans="1:29" x14ac:dyDescent="0.25">
      <c r="A18" s="40" t="s">
        <v>11</v>
      </c>
      <c r="B18" s="41"/>
      <c r="C18" s="42"/>
      <c r="D18" s="43" t="s">
        <v>408</v>
      </c>
      <c r="E18" s="43"/>
      <c r="F18" s="43"/>
      <c r="G18" s="44"/>
      <c r="H18" s="46"/>
      <c r="I18" s="46"/>
      <c r="J18" s="46"/>
      <c r="K18" s="46">
        <f t="shared" ref="K18:L18" si="43">ROUND((SUM(K19:K32)),2)</f>
        <v>0</v>
      </c>
      <c r="L18" s="46">
        <f t="shared" si="43"/>
        <v>0</v>
      </c>
      <c r="M18" s="46">
        <f>ROUND((SUM(M19:M32)),2)</f>
        <v>0</v>
      </c>
      <c r="N18" s="46"/>
      <c r="O18" s="46"/>
      <c r="P18" s="46"/>
      <c r="Q18" s="46"/>
      <c r="R18" s="46">
        <f>ROUND((SUM(R19:R32)),2)</f>
        <v>0</v>
      </c>
      <c r="S18" s="46">
        <f t="shared" ref="S18:T18" si="44">ROUND((SUM(S19:S32)),2)</f>
        <v>0</v>
      </c>
      <c r="T18" s="46">
        <f t="shared" si="44"/>
        <v>0</v>
      </c>
    </row>
    <row r="19" spans="1:29" ht="60" x14ac:dyDescent="0.25">
      <c r="A19" s="45" t="s">
        <v>229</v>
      </c>
      <c r="B19" s="37" t="s">
        <v>105</v>
      </c>
      <c r="C19" s="63">
        <v>102308</v>
      </c>
      <c r="D19" s="62" t="s">
        <v>338</v>
      </c>
      <c r="E19" s="6" t="s">
        <v>34</v>
      </c>
      <c r="F19" s="6" t="s">
        <v>168</v>
      </c>
      <c r="G19" s="38">
        <v>52.43</v>
      </c>
      <c r="H19" s="7"/>
      <c r="I19" s="7"/>
      <c r="J19" s="7">
        <f>ROUND((I19+H19),2)</f>
        <v>0</v>
      </c>
      <c r="K19" s="7">
        <f>ROUND((H19*G19),2)</f>
        <v>0</v>
      </c>
      <c r="L19" s="7">
        <f>ROUND((I19*G19),2)</f>
        <v>0</v>
      </c>
      <c r="M19" s="7">
        <f>ROUND((L19+K19),2)</f>
        <v>0</v>
      </c>
      <c r="N19" s="7">
        <f>ROUND((IF(Q19="BDI 1",((1+($T$3/100))*H19),((1+($T$4/100))*H19))),2)</f>
        <v>0</v>
      </c>
      <c r="O19" s="7">
        <f>ROUND((IF(Q19="BDI 1",((1+($T$3/100))*I19),((1+($T$4/100))*I19))),2)</f>
        <v>0</v>
      </c>
      <c r="P19" s="7">
        <f>ROUND((N19+O19),2)</f>
        <v>0</v>
      </c>
      <c r="Q19" s="39" t="s">
        <v>113</v>
      </c>
      <c r="R19" s="7">
        <f t="shared" ref="R19:R21" si="45">ROUND(N19*G19,2)</f>
        <v>0</v>
      </c>
      <c r="S19" s="7">
        <f t="shared" ref="S19:S21" si="46">ROUND(O19*G19,2)</f>
        <v>0</v>
      </c>
      <c r="T19" s="8">
        <f>ROUND(R19+S19,2)</f>
        <v>0</v>
      </c>
    </row>
    <row r="20" spans="1:29" ht="36" x14ac:dyDescent="0.25">
      <c r="A20" s="45" t="s">
        <v>230</v>
      </c>
      <c r="B20" s="37" t="s">
        <v>105</v>
      </c>
      <c r="C20" s="63">
        <v>96525</v>
      </c>
      <c r="D20" s="62" t="s">
        <v>214</v>
      </c>
      <c r="E20" s="6" t="s">
        <v>34</v>
      </c>
      <c r="F20" s="6" t="s">
        <v>160</v>
      </c>
      <c r="G20" s="38">
        <v>4.47</v>
      </c>
      <c r="H20" s="7"/>
      <c r="I20" s="7"/>
      <c r="J20" s="7">
        <f t="shared" ref="J20:J21" si="47">ROUND((I20+H20),2)</f>
        <v>0</v>
      </c>
      <c r="K20" s="7">
        <f t="shared" ref="K20:K21" si="48">ROUND((H20*G20),2)</f>
        <v>0</v>
      </c>
      <c r="L20" s="7">
        <f t="shared" ref="L20:L21" si="49">ROUND((I20*G20),2)</f>
        <v>0</v>
      </c>
      <c r="M20" s="7">
        <f t="shared" ref="M20:M21" si="50">ROUND((L20+K20),2)</f>
        <v>0</v>
      </c>
      <c r="N20" s="7">
        <f>ROUND((IF(Q20="BDI 1",((1+($T$3/100))*H20),((1+($T$4/100))*H20))),2)</f>
        <v>0</v>
      </c>
      <c r="O20" s="7">
        <f>ROUND((IF(Q20="BDI 1",((1+($T$3/100))*I20),((1+($T$4/100))*I20))),2)</f>
        <v>0</v>
      </c>
      <c r="P20" s="7">
        <f t="shared" ref="P20:P21" si="51">ROUND((N20+O20),2)</f>
        <v>0</v>
      </c>
      <c r="Q20" s="39" t="s">
        <v>113</v>
      </c>
      <c r="R20" s="7">
        <f t="shared" si="45"/>
        <v>0</v>
      </c>
      <c r="S20" s="7">
        <f t="shared" si="46"/>
        <v>0</v>
      </c>
      <c r="T20" s="8">
        <f>ROUND(R20+S20,2)</f>
        <v>0</v>
      </c>
    </row>
    <row r="21" spans="1:29" ht="36" x14ac:dyDescent="0.25">
      <c r="A21" s="45" t="s">
        <v>231</v>
      </c>
      <c r="B21" s="37" t="s">
        <v>105</v>
      </c>
      <c r="C21" s="64">
        <v>96532</v>
      </c>
      <c r="D21" s="62" t="s">
        <v>203</v>
      </c>
      <c r="E21" s="6" t="s">
        <v>32</v>
      </c>
      <c r="F21" s="6" t="s">
        <v>161</v>
      </c>
      <c r="G21" s="38">
        <v>26.67</v>
      </c>
      <c r="H21" s="7"/>
      <c r="I21" s="7"/>
      <c r="J21" s="7">
        <f t="shared" si="47"/>
        <v>0</v>
      </c>
      <c r="K21" s="7">
        <f t="shared" si="48"/>
        <v>0</v>
      </c>
      <c r="L21" s="7">
        <f t="shared" si="49"/>
        <v>0</v>
      </c>
      <c r="M21" s="7">
        <f t="shared" si="50"/>
        <v>0</v>
      </c>
      <c r="N21" s="7">
        <f>ROUND((IF(Q21="BDI 1",((1+($T$3/100))*H21),((1+($T$4/100))*H21))),2)</f>
        <v>0</v>
      </c>
      <c r="O21" s="7">
        <f>ROUND((IF(Q21="BDI 1",((1+($T$3/100))*I21),((1+($T$4/100))*I21))),2)</f>
        <v>0</v>
      </c>
      <c r="P21" s="7">
        <f t="shared" si="51"/>
        <v>0</v>
      </c>
      <c r="Q21" s="39" t="s">
        <v>113</v>
      </c>
      <c r="R21" s="7">
        <f t="shared" si="45"/>
        <v>0</v>
      </c>
      <c r="S21" s="7">
        <f t="shared" si="46"/>
        <v>0</v>
      </c>
      <c r="T21" s="8">
        <f t="shared" ref="T21" si="52">ROUND(R21+S21,2)</f>
        <v>0</v>
      </c>
    </row>
    <row r="22" spans="1:29" ht="36" x14ac:dyDescent="0.25">
      <c r="A22" s="45" t="s">
        <v>232</v>
      </c>
      <c r="B22" s="37" t="s">
        <v>105</v>
      </c>
      <c r="C22" s="63">
        <v>96533</v>
      </c>
      <c r="D22" s="62" t="s">
        <v>204</v>
      </c>
      <c r="E22" s="6" t="s">
        <v>32</v>
      </c>
      <c r="F22" s="6" t="s">
        <v>161</v>
      </c>
      <c r="G22" s="38">
        <v>43.92</v>
      </c>
      <c r="H22" s="7"/>
      <c r="I22" s="7"/>
      <c r="J22" s="7">
        <f t="shared" ref="J22:J25" si="53">ROUND((I22+H22),2)</f>
        <v>0</v>
      </c>
      <c r="K22" s="7">
        <f t="shared" ref="K22:K25" si="54">ROUND((H22*G22),2)</f>
        <v>0</v>
      </c>
      <c r="L22" s="7">
        <f t="shared" ref="L22:L25" si="55">ROUND((I22*G22),2)</f>
        <v>0</v>
      </c>
      <c r="M22" s="7">
        <f t="shared" ref="M22:M25" si="56">ROUND((L22+K22),2)</f>
        <v>0</v>
      </c>
      <c r="N22" s="7">
        <f t="shared" ref="N22:N25" si="57">ROUND((IF(Q22="BDI 1",((1+($T$3/100))*H22),((1+($T$4/100))*H22))),2)</f>
        <v>0</v>
      </c>
      <c r="O22" s="7">
        <f t="shared" ref="O22:O25" si="58">ROUND((IF(Q22="BDI 1",((1+($T$3/100))*I22),((1+($T$4/100))*I22))),2)</f>
        <v>0</v>
      </c>
      <c r="P22" s="7">
        <f t="shared" ref="P22:P25" si="59">ROUND((N22+O22),2)</f>
        <v>0</v>
      </c>
      <c r="Q22" s="39" t="s">
        <v>113</v>
      </c>
      <c r="R22" s="7">
        <f t="shared" ref="R22:R25" si="60">ROUND(N22*G22,2)</f>
        <v>0</v>
      </c>
      <c r="S22" s="7">
        <f t="shared" ref="S22:S25" si="61">ROUND(O22*G22,2)</f>
        <v>0</v>
      </c>
      <c r="T22" s="8">
        <f t="shared" ref="T22:T25" si="62">ROUND(R22+S22,2)</f>
        <v>0</v>
      </c>
    </row>
    <row r="23" spans="1:29" ht="24" x14ac:dyDescent="0.25">
      <c r="A23" s="45" t="s">
        <v>233</v>
      </c>
      <c r="B23" s="37" t="s">
        <v>105</v>
      </c>
      <c r="C23" s="63">
        <v>96616</v>
      </c>
      <c r="D23" s="62" t="s">
        <v>202</v>
      </c>
      <c r="E23" s="6" t="s">
        <v>34</v>
      </c>
      <c r="F23" s="6" t="s">
        <v>161</v>
      </c>
      <c r="G23" s="38">
        <v>0.75800000000000001</v>
      </c>
      <c r="H23" s="7"/>
      <c r="I23" s="7"/>
      <c r="J23" s="7">
        <f t="shared" si="53"/>
        <v>0</v>
      </c>
      <c r="K23" s="7">
        <f t="shared" si="54"/>
        <v>0</v>
      </c>
      <c r="L23" s="7">
        <f t="shared" si="55"/>
        <v>0</v>
      </c>
      <c r="M23" s="7">
        <f t="shared" si="56"/>
        <v>0</v>
      </c>
      <c r="N23" s="7">
        <f t="shared" si="57"/>
        <v>0</v>
      </c>
      <c r="O23" s="7">
        <f t="shared" si="58"/>
        <v>0</v>
      </c>
      <c r="P23" s="7">
        <f t="shared" si="59"/>
        <v>0</v>
      </c>
      <c r="Q23" s="39" t="s">
        <v>113</v>
      </c>
      <c r="R23" s="7">
        <f t="shared" si="60"/>
        <v>0</v>
      </c>
      <c r="S23" s="7">
        <f t="shared" si="61"/>
        <v>0</v>
      </c>
      <c r="T23" s="8">
        <f t="shared" si="62"/>
        <v>0</v>
      </c>
    </row>
    <row r="24" spans="1:29" ht="24" x14ac:dyDescent="0.25">
      <c r="A24" s="45" t="s">
        <v>234</v>
      </c>
      <c r="B24" s="37" t="s">
        <v>105</v>
      </c>
      <c r="C24" s="63">
        <v>101619</v>
      </c>
      <c r="D24" s="62" t="s">
        <v>44</v>
      </c>
      <c r="E24" s="6" t="s">
        <v>34</v>
      </c>
      <c r="F24" s="6" t="s">
        <v>177</v>
      </c>
      <c r="G24" s="38">
        <v>0.54</v>
      </c>
      <c r="H24" s="7"/>
      <c r="I24" s="7"/>
      <c r="J24" s="7">
        <f t="shared" ref="J24" si="63">ROUND((I24+H24),2)</f>
        <v>0</v>
      </c>
      <c r="K24" s="7">
        <f t="shared" ref="K24" si="64">ROUND((H24*G24),2)</f>
        <v>0</v>
      </c>
      <c r="L24" s="7">
        <f t="shared" ref="L24" si="65">ROUND((I24*G24),2)</f>
        <v>0</v>
      </c>
      <c r="M24" s="7">
        <f t="shared" ref="M24" si="66">ROUND((L24+K24),2)</f>
        <v>0</v>
      </c>
      <c r="N24" s="7">
        <f t="shared" ref="N24" si="67">ROUND((IF(Q24="BDI 1",((1+($T$3/100))*H24),((1+($T$4/100))*H24))),2)</f>
        <v>0</v>
      </c>
      <c r="O24" s="7">
        <f t="shared" ref="O24" si="68">ROUND((IF(Q24="BDI 1",((1+($T$3/100))*I24),((1+($T$4/100))*I24))),2)</f>
        <v>0</v>
      </c>
      <c r="P24" s="7">
        <f t="shared" ref="P24" si="69">ROUND((N24+O24),2)</f>
        <v>0</v>
      </c>
      <c r="Q24" s="39" t="s">
        <v>113</v>
      </c>
      <c r="R24" s="7">
        <f t="shared" ref="R24" si="70">ROUND(N24*G24,2)</f>
        <v>0</v>
      </c>
      <c r="S24" s="7">
        <f t="shared" ref="S24" si="71">ROUND(O24*G24,2)</f>
        <v>0</v>
      </c>
      <c r="T24" s="8">
        <f t="shared" ref="T24" si="72">ROUND(R24+S24,2)</f>
        <v>0</v>
      </c>
    </row>
    <row r="25" spans="1:29" ht="24" x14ac:dyDescent="0.25">
      <c r="A25" s="45" t="s">
        <v>235</v>
      </c>
      <c r="B25" s="37" t="s">
        <v>105</v>
      </c>
      <c r="C25" s="63">
        <v>96545</v>
      </c>
      <c r="D25" s="62" t="s">
        <v>206</v>
      </c>
      <c r="E25" s="6" t="s">
        <v>29</v>
      </c>
      <c r="F25" s="6" t="s">
        <v>178</v>
      </c>
      <c r="G25" s="38">
        <v>247</v>
      </c>
      <c r="H25" s="7"/>
      <c r="I25" s="7"/>
      <c r="J25" s="7">
        <f t="shared" si="53"/>
        <v>0</v>
      </c>
      <c r="K25" s="7">
        <f t="shared" si="54"/>
        <v>0</v>
      </c>
      <c r="L25" s="7">
        <f t="shared" si="55"/>
        <v>0</v>
      </c>
      <c r="M25" s="7">
        <f t="shared" si="56"/>
        <v>0</v>
      </c>
      <c r="N25" s="7">
        <f t="shared" si="57"/>
        <v>0</v>
      </c>
      <c r="O25" s="7">
        <f t="shared" si="58"/>
        <v>0</v>
      </c>
      <c r="P25" s="7">
        <f t="shared" si="59"/>
        <v>0</v>
      </c>
      <c r="Q25" s="39" t="s">
        <v>113</v>
      </c>
      <c r="R25" s="7">
        <f t="shared" si="60"/>
        <v>0</v>
      </c>
      <c r="S25" s="7">
        <f t="shared" si="61"/>
        <v>0</v>
      </c>
      <c r="T25" s="8">
        <f t="shared" si="62"/>
        <v>0</v>
      </c>
    </row>
    <row r="26" spans="1:29" s="72" customFormat="1" ht="24" x14ac:dyDescent="0.25">
      <c r="A26" s="45" t="s">
        <v>409</v>
      </c>
      <c r="B26" s="37" t="s">
        <v>105</v>
      </c>
      <c r="C26" s="63">
        <v>96546</v>
      </c>
      <c r="D26" s="62" t="s">
        <v>207</v>
      </c>
      <c r="E26" s="6" t="s">
        <v>29</v>
      </c>
      <c r="F26" s="6" t="s">
        <v>240</v>
      </c>
      <c r="G26" s="38">
        <v>186.6</v>
      </c>
      <c r="H26" s="7"/>
      <c r="I26" s="7"/>
      <c r="J26" s="7">
        <f t="shared" ref="J26:J32" si="73">ROUND((I26+H26),2)</f>
        <v>0</v>
      </c>
      <c r="K26" s="7">
        <f t="shared" ref="K26:K32" si="74">ROUND((H26*G26),2)</f>
        <v>0</v>
      </c>
      <c r="L26" s="7">
        <f t="shared" ref="L26:L32" si="75">ROUND((I26*G26),2)</f>
        <v>0</v>
      </c>
      <c r="M26" s="7">
        <f t="shared" ref="M26:M32" si="76">ROUND((L26+K26),2)</f>
        <v>0</v>
      </c>
      <c r="N26" s="7">
        <f t="shared" ref="N26:N32" si="77">ROUND((IF(Q26="BDI 1",((1+($T$3/100))*H26),((1+($T$4/100))*H26))),2)</f>
        <v>0</v>
      </c>
      <c r="O26" s="7">
        <f t="shared" ref="O26:O32" si="78">ROUND((IF(Q26="BDI 1",((1+($T$3/100))*I26),((1+($T$4/100))*I26))),2)</f>
        <v>0</v>
      </c>
      <c r="P26" s="7">
        <f t="shared" ref="P26:P32" si="79">ROUND((N26+O26),2)</f>
        <v>0</v>
      </c>
      <c r="Q26" s="39" t="s">
        <v>113</v>
      </c>
      <c r="R26" s="7">
        <f t="shared" ref="R26:R32" si="80">ROUND(N26*G26,2)</f>
        <v>0</v>
      </c>
      <c r="S26" s="7">
        <f t="shared" ref="S26:S32" si="81">ROUND(O26*G26,2)</f>
        <v>0</v>
      </c>
      <c r="T26" s="8">
        <f t="shared" ref="T26:T32" si="82">ROUND(R26+S26,2)</f>
        <v>0</v>
      </c>
      <c r="U26" s="53"/>
      <c r="V26" s="53"/>
      <c r="W26" s="53"/>
      <c r="X26" s="53"/>
      <c r="Y26" s="53"/>
      <c r="Z26" s="53"/>
      <c r="AA26" s="53"/>
      <c r="AB26" s="53"/>
      <c r="AC26" s="53"/>
    </row>
    <row r="27" spans="1:29" s="72" customFormat="1" ht="36" x14ac:dyDescent="0.25">
      <c r="A27" s="45" t="s">
        <v>410</v>
      </c>
      <c r="B27" s="37" t="s">
        <v>105</v>
      </c>
      <c r="C27" s="63">
        <v>104920</v>
      </c>
      <c r="D27" s="62" t="s">
        <v>208</v>
      </c>
      <c r="E27" s="6" t="s">
        <v>29</v>
      </c>
      <c r="F27" s="6" t="s">
        <v>241</v>
      </c>
      <c r="G27" s="38">
        <v>44.2</v>
      </c>
      <c r="H27" s="7"/>
      <c r="I27" s="7"/>
      <c r="J27" s="7">
        <f t="shared" si="73"/>
        <v>0</v>
      </c>
      <c r="K27" s="7">
        <f t="shared" si="74"/>
        <v>0</v>
      </c>
      <c r="L27" s="7">
        <f t="shared" si="75"/>
        <v>0</v>
      </c>
      <c r="M27" s="7">
        <f t="shared" si="76"/>
        <v>0</v>
      </c>
      <c r="N27" s="7">
        <f t="shared" si="77"/>
        <v>0</v>
      </c>
      <c r="O27" s="7">
        <f t="shared" si="78"/>
        <v>0</v>
      </c>
      <c r="P27" s="7">
        <f t="shared" si="79"/>
        <v>0</v>
      </c>
      <c r="Q27" s="39" t="s">
        <v>113</v>
      </c>
      <c r="R27" s="7">
        <f t="shared" si="80"/>
        <v>0</v>
      </c>
      <c r="S27" s="7">
        <f t="shared" si="81"/>
        <v>0</v>
      </c>
      <c r="T27" s="8">
        <f t="shared" si="82"/>
        <v>0</v>
      </c>
      <c r="U27" s="53"/>
      <c r="V27" s="53"/>
      <c r="W27" s="53"/>
      <c r="X27" s="53"/>
      <c r="Y27" s="53"/>
      <c r="Z27" s="53"/>
      <c r="AA27" s="53"/>
      <c r="AB27" s="53"/>
      <c r="AC27" s="53"/>
    </row>
    <row r="28" spans="1:29" s="72" customFormat="1" ht="24" x14ac:dyDescent="0.25">
      <c r="A28" s="45" t="s">
        <v>411</v>
      </c>
      <c r="B28" s="37" t="s">
        <v>105</v>
      </c>
      <c r="C28" s="63">
        <v>96543</v>
      </c>
      <c r="D28" s="62" t="s">
        <v>205</v>
      </c>
      <c r="E28" s="6" t="s">
        <v>29</v>
      </c>
      <c r="F28" s="6" t="s">
        <v>242</v>
      </c>
      <c r="G28" s="38">
        <v>92.8</v>
      </c>
      <c r="H28" s="7"/>
      <c r="I28" s="7"/>
      <c r="J28" s="7">
        <f t="shared" si="73"/>
        <v>0</v>
      </c>
      <c r="K28" s="7">
        <f t="shared" si="74"/>
        <v>0</v>
      </c>
      <c r="L28" s="7">
        <f t="shared" si="75"/>
        <v>0</v>
      </c>
      <c r="M28" s="7">
        <f t="shared" si="76"/>
        <v>0</v>
      </c>
      <c r="N28" s="7">
        <f t="shared" si="77"/>
        <v>0</v>
      </c>
      <c r="O28" s="7">
        <f t="shared" si="78"/>
        <v>0</v>
      </c>
      <c r="P28" s="7">
        <f t="shared" si="79"/>
        <v>0</v>
      </c>
      <c r="Q28" s="39" t="s">
        <v>113</v>
      </c>
      <c r="R28" s="7">
        <f t="shared" si="80"/>
        <v>0</v>
      </c>
      <c r="S28" s="7">
        <f t="shared" si="81"/>
        <v>0</v>
      </c>
      <c r="T28" s="8">
        <f t="shared" si="82"/>
        <v>0</v>
      </c>
      <c r="U28" s="53"/>
      <c r="V28" s="53"/>
      <c r="W28" s="53"/>
      <c r="X28" s="53"/>
      <c r="Y28" s="53"/>
      <c r="Z28" s="53"/>
      <c r="AA28" s="53"/>
      <c r="AB28" s="53"/>
      <c r="AC28" s="53"/>
    </row>
    <row r="29" spans="1:29" s="72" customFormat="1" ht="24" x14ac:dyDescent="0.25">
      <c r="A29" s="45" t="s">
        <v>412</v>
      </c>
      <c r="B29" s="37" t="s">
        <v>105</v>
      </c>
      <c r="C29" s="63">
        <v>96558</v>
      </c>
      <c r="D29" s="62" t="s">
        <v>210</v>
      </c>
      <c r="E29" s="6" t="s">
        <v>34</v>
      </c>
      <c r="F29" s="6" t="s">
        <v>243</v>
      </c>
      <c r="G29" s="38">
        <v>5.3</v>
      </c>
      <c r="H29" s="7"/>
      <c r="I29" s="7"/>
      <c r="J29" s="7">
        <f t="shared" si="73"/>
        <v>0</v>
      </c>
      <c r="K29" s="7">
        <f t="shared" si="74"/>
        <v>0</v>
      </c>
      <c r="L29" s="7">
        <f t="shared" si="75"/>
        <v>0</v>
      </c>
      <c r="M29" s="7">
        <f t="shared" si="76"/>
        <v>0</v>
      </c>
      <c r="N29" s="7">
        <f t="shared" si="77"/>
        <v>0</v>
      </c>
      <c r="O29" s="7">
        <f t="shared" si="78"/>
        <v>0</v>
      </c>
      <c r="P29" s="7">
        <f t="shared" si="79"/>
        <v>0</v>
      </c>
      <c r="Q29" s="39" t="s">
        <v>113</v>
      </c>
      <c r="R29" s="7">
        <f t="shared" si="80"/>
        <v>0</v>
      </c>
      <c r="S29" s="7">
        <f t="shared" si="81"/>
        <v>0</v>
      </c>
      <c r="T29" s="8">
        <f t="shared" si="82"/>
        <v>0</v>
      </c>
      <c r="U29" s="53"/>
      <c r="V29" s="53"/>
      <c r="W29" s="53"/>
      <c r="X29" s="53"/>
      <c r="Y29" s="53"/>
      <c r="Z29" s="53"/>
      <c r="AA29" s="53"/>
      <c r="AB29" s="53"/>
      <c r="AC29" s="53"/>
    </row>
    <row r="30" spans="1:29" s="72" customFormat="1" ht="36" x14ac:dyDescent="0.25">
      <c r="A30" s="45" t="s">
        <v>413</v>
      </c>
      <c r="B30" s="37" t="s">
        <v>105</v>
      </c>
      <c r="C30" s="63">
        <v>96557</v>
      </c>
      <c r="D30" s="62" t="s">
        <v>209</v>
      </c>
      <c r="E30" s="6" t="s">
        <v>34</v>
      </c>
      <c r="F30" s="6" t="s">
        <v>414</v>
      </c>
      <c r="G30" s="38">
        <v>3.79</v>
      </c>
      <c r="H30" s="7"/>
      <c r="I30" s="7"/>
      <c r="J30" s="7">
        <f t="shared" si="73"/>
        <v>0</v>
      </c>
      <c r="K30" s="7">
        <f t="shared" si="74"/>
        <v>0</v>
      </c>
      <c r="L30" s="7">
        <f t="shared" si="75"/>
        <v>0</v>
      </c>
      <c r="M30" s="7">
        <f t="shared" si="76"/>
        <v>0</v>
      </c>
      <c r="N30" s="7">
        <f t="shared" si="77"/>
        <v>0</v>
      </c>
      <c r="O30" s="7">
        <f t="shared" si="78"/>
        <v>0</v>
      </c>
      <c r="P30" s="7">
        <f t="shared" si="79"/>
        <v>0</v>
      </c>
      <c r="Q30" s="39" t="s">
        <v>113</v>
      </c>
      <c r="R30" s="7">
        <f t="shared" si="80"/>
        <v>0</v>
      </c>
      <c r="S30" s="7">
        <f t="shared" si="81"/>
        <v>0</v>
      </c>
      <c r="T30" s="8">
        <f t="shared" si="82"/>
        <v>0</v>
      </c>
      <c r="U30" s="53"/>
      <c r="V30" s="53"/>
      <c r="W30" s="53"/>
      <c r="X30" s="53"/>
      <c r="Y30" s="53"/>
      <c r="Z30" s="53"/>
      <c r="AA30" s="53"/>
      <c r="AB30" s="53"/>
      <c r="AC30" s="53"/>
    </row>
    <row r="31" spans="1:29" s="72" customFormat="1" ht="24" x14ac:dyDescent="0.25">
      <c r="A31" s="45" t="s">
        <v>415</v>
      </c>
      <c r="B31" s="37" t="s">
        <v>105</v>
      </c>
      <c r="C31" s="63">
        <v>98557</v>
      </c>
      <c r="D31" s="62" t="s">
        <v>191</v>
      </c>
      <c r="E31" s="6" t="s">
        <v>32</v>
      </c>
      <c r="F31" s="6" t="s">
        <v>416</v>
      </c>
      <c r="G31" s="38">
        <v>10.9</v>
      </c>
      <c r="H31" s="7"/>
      <c r="I31" s="7"/>
      <c r="J31" s="7">
        <f t="shared" si="73"/>
        <v>0</v>
      </c>
      <c r="K31" s="7">
        <f t="shared" si="74"/>
        <v>0</v>
      </c>
      <c r="L31" s="7">
        <f t="shared" si="75"/>
        <v>0</v>
      </c>
      <c r="M31" s="7">
        <f t="shared" si="76"/>
        <v>0</v>
      </c>
      <c r="N31" s="7">
        <f t="shared" si="77"/>
        <v>0</v>
      </c>
      <c r="O31" s="7">
        <f t="shared" si="78"/>
        <v>0</v>
      </c>
      <c r="P31" s="7">
        <f t="shared" si="79"/>
        <v>0</v>
      </c>
      <c r="Q31" s="39" t="s">
        <v>113</v>
      </c>
      <c r="R31" s="7">
        <f t="shared" si="80"/>
        <v>0</v>
      </c>
      <c r="S31" s="7">
        <f t="shared" si="81"/>
        <v>0</v>
      </c>
      <c r="T31" s="8">
        <f t="shared" si="82"/>
        <v>0</v>
      </c>
      <c r="U31" s="53"/>
      <c r="V31" s="53"/>
      <c r="W31" s="53"/>
      <c r="X31" s="53"/>
      <c r="Y31" s="53"/>
      <c r="Z31" s="53"/>
      <c r="AA31" s="53"/>
      <c r="AB31" s="53"/>
      <c r="AC31" s="53"/>
    </row>
    <row r="32" spans="1:29" s="72" customFormat="1" ht="24" x14ac:dyDescent="0.25">
      <c r="A32" s="45" t="s">
        <v>417</v>
      </c>
      <c r="B32" s="37" t="s">
        <v>105</v>
      </c>
      <c r="C32" s="63">
        <v>93382</v>
      </c>
      <c r="D32" s="62" t="s">
        <v>190</v>
      </c>
      <c r="E32" s="6" t="s">
        <v>34</v>
      </c>
      <c r="F32" s="6" t="s">
        <v>418</v>
      </c>
      <c r="G32" s="38">
        <v>41.65</v>
      </c>
      <c r="H32" s="7"/>
      <c r="I32" s="7"/>
      <c r="J32" s="7">
        <f t="shared" si="73"/>
        <v>0</v>
      </c>
      <c r="K32" s="7">
        <f t="shared" si="74"/>
        <v>0</v>
      </c>
      <c r="L32" s="7">
        <f t="shared" si="75"/>
        <v>0</v>
      </c>
      <c r="M32" s="7">
        <f t="shared" si="76"/>
        <v>0</v>
      </c>
      <c r="N32" s="7">
        <f t="shared" si="77"/>
        <v>0</v>
      </c>
      <c r="O32" s="7">
        <f t="shared" si="78"/>
        <v>0</v>
      </c>
      <c r="P32" s="7">
        <f t="shared" si="79"/>
        <v>0</v>
      </c>
      <c r="Q32" s="39" t="s">
        <v>113</v>
      </c>
      <c r="R32" s="7">
        <f t="shared" si="80"/>
        <v>0</v>
      </c>
      <c r="S32" s="7">
        <f t="shared" si="81"/>
        <v>0</v>
      </c>
      <c r="T32" s="8">
        <f t="shared" si="82"/>
        <v>0</v>
      </c>
      <c r="U32" s="53"/>
      <c r="V32" s="53"/>
      <c r="W32" s="53"/>
      <c r="X32" s="53"/>
      <c r="Y32" s="53"/>
      <c r="Z32" s="53"/>
      <c r="AA32" s="53"/>
      <c r="AB32" s="53"/>
      <c r="AC32" s="53"/>
    </row>
    <row r="33" spans="1:29" x14ac:dyDescent="0.25">
      <c r="A33" s="40" t="s">
        <v>12</v>
      </c>
      <c r="B33" s="41"/>
      <c r="C33" s="42"/>
      <c r="D33" s="43" t="s">
        <v>360</v>
      </c>
      <c r="E33" s="43"/>
      <c r="F33" s="43"/>
      <c r="G33" s="44"/>
      <c r="H33" s="46"/>
      <c r="I33" s="46"/>
      <c r="J33" s="46"/>
      <c r="K33" s="46">
        <f>ROUND((SUM(K34:K37)),2)</f>
        <v>0</v>
      </c>
      <c r="L33" s="46">
        <f>ROUND((SUM(L34:L37)),2)</f>
        <v>0</v>
      </c>
      <c r="M33" s="46">
        <f>ROUND((SUM(M34:M37)),2)</f>
        <v>0</v>
      </c>
      <c r="N33" s="46"/>
      <c r="O33" s="46"/>
      <c r="P33" s="46"/>
      <c r="Q33" s="46"/>
      <c r="R33" s="46">
        <f>ROUND((SUM(R34:R37)),2)</f>
        <v>0</v>
      </c>
      <c r="S33" s="46">
        <f>ROUND((SUM(S34:S37)),2)</f>
        <v>0</v>
      </c>
      <c r="T33" s="46">
        <f>ROUND((SUM(T34:T37)),2)</f>
        <v>0</v>
      </c>
    </row>
    <row r="34" spans="1:29" ht="24" x14ac:dyDescent="0.25">
      <c r="A34" s="45" t="s">
        <v>236</v>
      </c>
      <c r="B34" s="37" t="s">
        <v>105</v>
      </c>
      <c r="C34" s="63">
        <v>92269</v>
      </c>
      <c r="D34" s="62" t="s">
        <v>72</v>
      </c>
      <c r="E34" s="6" t="s">
        <v>32</v>
      </c>
      <c r="F34" s="6" t="s">
        <v>168</v>
      </c>
      <c r="G34" s="38">
        <v>161.80000000000001</v>
      </c>
      <c r="H34" s="7"/>
      <c r="I34" s="7"/>
      <c r="J34" s="7">
        <f>ROUND((I34+H34),2)</f>
        <v>0</v>
      </c>
      <c r="K34" s="7">
        <f>ROUND((H34*G34),2)</f>
        <v>0</v>
      </c>
      <c r="L34" s="7">
        <f>ROUND((I34*G34),2)</f>
        <v>0</v>
      </c>
      <c r="M34" s="7">
        <f>ROUND((L34+K34),2)</f>
        <v>0</v>
      </c>
      <c r="N34" s="7">
        <f>ROUND((IF(Q34="BDI 1",((1+($T$3/100))*H34),((1+($T$4/100))*H34))),2)</f>
        <v>0</v>
      </c>
      <c r="O34" s="7">
        <f>ROUND((IF(Q34="BDI 1",((1+($T$3/100))*I34),((1+($T$4/100))*I34))),2)</f>
        <v>0</v>
      </c>
      <c r="P34" s="7">
        <f>ROUND((N34+O34),2)</f>
        <v>0</v>
      </c>
      <c r="Q34" s="39" t="s">
        <v>113</v>
      </c>
      <c r="R34" s="7">
        <f t="shared" ref="R34:R37" si="83">ROUND(N34*G34,2)</f>
        <v>0</v>
      </c>
      <c r="S34" s="7">
        <f t="shared" ref="S34:S37" si="84">ROUND(O34*G34,2)</f>
        <v>0</v>
      </c>
      <c r="T34" s="8">
        <f>ROUND(R34+S34,2)</f>
        <v>0</v>
      </c>
    </row>
    <row r="35" spans="1:29" ht="36" x14ac:dyDescent="0.25">
      <c r="A35" s="45" t="s">
        <v>237</v>
      </c>
      <c r="B35" s="37" t="s">
        <v>105</v>
      </c>
      <c r="C35" s="63">
        <v>92762</v>
      </c>
      <c r="D35" s="62" t="s">
        <v>77</v>
      </c>
      <c r="E35" s="6" t="s">
        <v>29</v>
      </c>
      <c r="F35" s="6" t="s">
        <v>160</v>
      </c>
      <c r="G35" s="38">
        <v>545.20000000000005</v>
      </c>
      <c r="H35" s="7"/>
      <c r="I35" s="7"/>
      <c r="J35" s="7">
        <f t="shared" ref="J35:J37" si="85">ROUND((I35+H35),2)</f>
        <v>0</v>
      </c>
      <c r="K35" s="7">
        <f t="shared" ref="K35:K37" si="86">ROUND((H35*G35),2)</f>
        <v>0</v>
      </c>
      <c r="L35" s="7">
        <f t="shared" ref="L35:L37" si="87">ROUND((I35*G35),2)</f>
        <v>0</v>
      </c>
      <c r="M35" s="7">
        <f t="shared" ref="M35:M37" si="88">ROUND((L35+K35),2)</f>
        <v>0</v>
      </c>
      <c r="N35" s="7">
        <f>ROUND((IF(Q35="BDI 1",((1+($T$3/100))*H35),((1+($T$4/100))*H35))),2)</f>
        <v>0</v>
      </c>
      <c r="O35" s="7">
        <f>ROUND((IF(Q35="BDI 1",((1+($T$3/100))*I35),((1+($T$4/100))*I35))),2)</f>
        <v>0</v>
      </c>
      <c r="P35" s="7">
        <f t="shared" ref="P35:P37" si="89">ROUND((N35+O35),2)</f>
        <v>0</v>
      </c>
      <c r="Q35" s="39" t="s">
        <v>113</v>
      </c>
      <c r="R35" s="7">
        <f t="shared" si="83"/>
        <v>0</v>
      </c>
      <c r="S35" s="7">
        <f t="shared" si="84"/>
        <v>0</v>
      </c>
      <c r="T35" s="8">
        <f>ROUND(R35+S35,2)</f>
        <v>0</v>
      </c>
    </row>
    <row r="36" spans="1:29" ht="36" x14ac:dyDescent="0.25">
      <c r="A36" s="45" t="s">
        <v>238</v>
      </c>
      <c r="B36" s="37" t="s">
        <v>105</v>
      </c>
      <c r="C36" s="64">
        <v>92759</v>
      </c>
      <c r="D36" s="62" t="s">
        <v>75</v>
      </c>
      <c r="E36" s="6" t="s">
        <v>29</v>
      </c>
      <c r="F36" s="6" t="s">
        <v>161</v>
      </c>
      <c r="G36" s="38">
        <v>280.89999999999998</v>
      </c>
      <c r="H36" s="7"/>
      <c r="I36" s="7"/>
      <c r="J36" s="7">
        <f t="shared" si="85"/>
        <v>0</v>
      </c>
      <c r="K36" s="7">
        <f t="shared" si="86"/>
        <v>0</v>
      </c>
      <c r="L36" s="7">
        <f t="shared" si="87"/>
        <v>0</v>
      </c>
      <c r="M36" s="7">
        <f t="shared" si="88"/>
        <v>0</v>
      </c>
      <c r="N36" s="7">
        <f>ROUND((IF(Q36="BDI 1",((1+($T$3/100))*H36),((1+($T$4/100))*H36))),2)</f>
        <v>0</v>
      </c>
      <c r="O36" s="7">
        <f>ROUND((IF(Q36="BDI 1",((1+($T$3/100))*I36),((1+($T$4/100))*I36))),2)</f>
        <v>0</v>
      </c>
      <c r="P36" s="7">
        <f t="shared" si="89"/>
        <v>0</v>
      </c>
      <c r="Q36" s="39" t="s">
        <v>113</v>
      </c>
      <c r="R36" s="7">
        <f t="shared" si="83"/>
        <v>0</v>
      </c>
      <c r="S36" s="7">
        <f t="shared" si="84"/>
        <v>0</v>
      </c>
      <c r="T36" s="8">
        <f t="shared" ref="T36:T37" si="90">ROUND(R36+S36,2)</f>
        <v>0</v>
      </c>
    </row>
    <row r="37" spans="1:29" ht="24" x14ac:dyDescent="0.25">
      <c r="A37" s="45" t="s">
        <v>239</v>
      </c>
      <c r="B37" s="37" t="s">
        <v>227</v>
      </c>
      <c r="C37" s="63">
        <v>432</v>
      </c>
      <c r="D37" s="62" t="s">
        <v>377</v>
      </c>
      <c r="E37" s="6" t="s">
        <v>34</v>
      </c>
      <c r="F37" s="6" t="s">
        <v>161</v>
      </c>
      <c r="G37" s="38">
        <v>12.48</v>
      </c>
      <c r="H37" s="7"/>
      <c r="I37" s="7"/>
      <c r="J37" s="7">
        <f t="shared" si="85"/>
        <v>0</v>
      </c>
      <c r="K37" s="7">
        <f t="shared" si="86"/>
        <v>0</v>
      </c>
      <c r="L37" s="7">
        <f t="shared" si="87"/>
        <v>0</v>
      </c>
      <c r="M37" s="7">
        <f t="shared" si="88"/>
        <v>0</v>
      </c>
      <c r="N37" s="7">
        <f t="shared" ref="N37" si="91">ROUND((IF(Q37="BDI 1",((1+($T$3/100))*H37),((1+($T$4/100))*H37))),2)</f>
        <v>0</v>
      </c>
      <c r="O37" s="7">
        <f t="shared" ref="O37" si="92">ROUND((IF(Q37="BDI 1",((1+($T$3/100))*I37),((1+($T$4/100))*I37))),2)</f>
        <v>0</v>
      </c>
      <c r="P37" s="7">
        <f t="shared" si="89"/>
        <v>0</v>
      </c>
      <c r="Q37" s="39" t="s">
        <v>113</v>
      </c>
      <c r="R37" s="7">
        <f t="shared" si="83"/>
        <v>0</v>
      </c>
      <c r="S37" s="7">
        <f t="shared" si="84"/>
        <v>0</v>
      </c>
      <c r="T37" s="8">
        <f t="shared" si="90"/>
        <v>0</v>
      </c>
    </row>
    <row r="38" spans="1:29" x14ac:dyDescent="0.25">
      <c r="A38" s="40" t="s">
        <v>298</v>
      </c>
      <c r="B38" s="41"/>
      <c r="C38" s="42"/>
      <c r="D38" s="43" t="s">
        <v>419</v>
      </c>
      <c r="E38" s="43"/>
      <c r="F38" s="43"/>
      <c r="G38" s="44"/>
      <c r="H38" s="46"/>
      <c r="I38" s="46"/>
      <c r="J38" s="46"/>
      <c r="K38" s="46">
        <f t="shared" ref="K38:L38" si="93">ROUND((SUM(K39:K45)),2)</f>
        <v>0</v>
      </c>
      <c r="L38" s="46">
        <f t="shared" si="93"/>
        <v>0</v>
      </c>
      <c r="M38" s="46">
        <f>ROUND((SUM(M39:M45)),2)</f>
        <v>0</v>
      </c>
      <c r="N38" s="46"/>
      <c r="O38" s="46"/>
      <c r="P38" s="46"/>
      <c r="Q38" s="46"/>
      <c r="R38" s="46">
        <f t="shared" ref="R38:S38" si="94">ROUND((SUM(R39:R45)),2)</f>
        <v>0</v>
      </c>
      <c r="S38" s="46">
        <f t="shared" si="94"/>
        <v>0</v>
      </c>
      <c r="T38" s="46">
        <f>ROUND((SUM(T39:T45)),2)</f>
        <v>0</v>
      </c>
    </row>
    <row r="39" spans="1:29" ht="36" customHeight="1" x14ac:dyDescent="0.25">
      <c r="A39" s="45" t="s">
        <v>299</v>
      </c>
      <c r="B39" s="37" t="s">
        <v>105</v>
      </c>
      <c r="C39" s="63">
        <v>92269</v>
      </c>
      <c r="D39" s="62" t="s">
        <v>72</v>
      </c>
      <c r="E39" s="6" t="s">
        <v>32</v>
      </c>
      <c r="F39" s="6" t="s">
        <v>168</v>
      </c>
      <c r="G39" s="38">
        <v>133.04</v>
      </c>
      <c r="H39" s="7"/>
      <c r="I39" s="7"/>
      <c r="J39" s="7">
        <f>ROUND((I39+H39),2)</f>
        <v>0</v>
      </c>
      <c r="K39" s="7">
        <f>ROUND((H39*G39),2)</f>
        <v>0</v>
      </c>
      <c r="L39" s="7">
        <f>ROUND((I39*G39),2)</f>
        <v>0</v>
      </c>
      <c r="M39" s="7">
        <f>ROUND((L39+K39),2)</f>
        <v>0</v>
      </c>
      <c r="N39" s="7">
        <f>ROUND((IF(Q39="BDI 1",((1+($T$3/100))*H39),((1+($T$4/100))*H39))),2)</f>
        <v>0</v>
      </c>
      <c r="O39" s="7">
        <f>ROUND((IF(Q39="BDI 1",((1+($T$3/100))*I39),((1+($T$4/100))*I39))),2)</f>
        <v>0</v>
      </c>
      <c r="P39" s="7">
        <f>ROUND((N39+O39),2)</f>
        <v>0</v>
      </c>
      <c r="Q39" s="39" t="s">
        <v>113</v>
      </c>
      <c r="R39" s="7">
        <f t="shared" ref="R39:R40" si="95">ROUND(N39*G39,2)</f>
        <v>0</v>
      </c>
      <c r="S39" s="7">
        <f t="shared" ref="S39:S40" si="96">ROUND(O39*G39,2)</f>
        <v>0</v>
      </c>
      <c r="T39" s="8">
        <f>ROUND(R39+S39,2)</f>
        <v>0</v>
      </c>
    </row>
    <row r="40" spans="1:29" ht="36" x14ac:dyDescent="0.25">
      <c r="A40" s="45" t="s">
        <v>300</v>
      </c>
      <c r="B40" s="37" t="s">
        <v>105</v>
      </c>
      <c r="C40" s="63">
        <v>92769</v>
      </c>
      <c r="D40" s="62" t="s">
        <v>80</v>
      </c>
      <c r="E40" s="6" t="s">
        <v>29</v>
      </c>
      <c r="F40" s="6" t="s">
        <v>160</v>
      </c>
      <c r="G40" s="38">
        <v>1</v>
      </c>
      <c r="H40" s="7"/>
      <c r="I40" s="7"/>
      <c r="J40" s="7">
        <f t="shared" ref="J40" si="97">ROUND((I40+H40),2)</f>
        <v>0</v>
      </c>
      <c r="K40" s="7">
        <f t="shared" ref="K40" si="98">ROUND((H40*G40),2)</f>
        <v>0</v>
      </c>
      <c r="L40" s="7">
        <f t="shared" ref="L40" si="99">ROUND((I40*G40),2)</f>
        <v>0</v>
      </c>
      <c r="M40" s="7">
        <f t="shared" ref="M40" si="100">ROUND((L40+K40),2)</f>
        <v>0</v>
      </c>
      <c r="N40" s="7">
        <f>ROUND((IF(Q40="BDI 1",((1+($T$3/100))*H40),((1+($T$4/100))*H40))),2)</f>
        <v>0</v>
      </c>
      <c r="O40" s="7">
        <f>ROUND((IF(Q40="BDI 1",((1+($T$3/100))*I40),((1+($T$4/100))*I40))),2)</f>
        <v>0</v>
      </c>
      <c r="P40" s="7">
        <f t="shared" ref="P40" si="101">ROUND((N40+O40),2)</f>
        <v>0</v>
      </c>
      <c r="Q40" s="39" t="s">
        <v>113</v>
      </c>
      <c r="R40" s="7">
        <f t="shared" si="95"/>
        <v>0</v>
      </c>
      <c r="S40" s="7">
        <f t="shared" si="96"/>
        <v>0</v>
      </c>
      <c r="T40" s="8">
        <f>ROUND(R40+S40,2)</f>
        <v>0</v>
      </c>
    </row>
    <row r="41" spans="1:29" s="72" customFormat="1" ht="36" customHeight="1" x14ac:dyDescent="0.25">
      <c r="A41" s="45" t="s">
        <v>420</v>
      </c>
      <c r="B41" s="37" t="s">
        <v>105</v>
      </c>
      <c r="C41" s="63">
        <v>92762</v>
      </c>
      <c r="D41" s="62" t="s">
        <v>77</v>
      </c>
      <c r="E41" s="6" t="s">
        <v>29</v>
      </c>
      <c r="F41" s="6" t="s">
        <v>160</v>
      </c>
      <c r="G41" s="38">
        <v>138.9</v>
      </c>
      <c r="H41" s="7"/>
      <c r="I41" s="7"/>
      <c r="J41" s="7">
        <f t="shared" ref="J41:J45" si="102">ROUND((I41+H41),2)</f>
        <v>0</v>
      </c>
      <c r="K41" s="7">
        <f t="shared" ref="K41:K45" si="103">ROUND((H41*G41),2)</f>
        <v>0</v>
      </c>
      <c r="L41" s="7">
        <f t="shared" ref="L41:L45" si="104">ROUND((I41*G41),2)</f>
        <v>0</v>
      </c>
      <c r="M41" s="7">
        <f t="shared" ref="M41:M45" si="105">ROUND((L41+K41),2)</f>
        <v>0</v>
      </c>
      <c r="N41" s="7">
        <f t="shared" ref="N41:N45" si="106">ROUND((IF(Q41="BDI 1",((1+($T$3/100))*H41),((1+($T$4/100))*H41))),2)</f>
        <v>0</v>
      </c>
      <c r="O41" s="7">
        <f t="shared" ref="O41:O45" si="107">ROUND((IF(Q41="BDI 1",((1+($T$3/100))*I41),((1+($T$4/100))*I41))),2)</f>
        <v>0</v>
      </c>
      <c r="P41" s="7">
        <f t="shared" ref="P41:P45" si="108">ROUND((N41+O41),2)</f>
        <v>0</v>
      </c>
      <c r="Q41" s="39" t="s">
        <v>113</v>
      </c>
      <c r="R41" s="7">
        <f t="shared" ref="R41:R45" si="109">ROUND(N41*G41,2)</f>
        <v>0</v>
      </c>
      <c r="S41" s="7">
        <f t="shared" ref="S41:S45" si="110">ROUND(O41*G41,2)</f>
        <v>0</v>
      </c>
      <c r="T41" s="8">
        <f t="shared" ref="T41:T45" si="111">ROUND(R41+S41,2)</f>
        <v>0</v>
      </c>
      <c r="U41" s="53"/>
      <c r="V41" s="53"/>
      <c r="W41" s="53"/>
      <c r="X41" s="53"/>
      <c r="Y41" s="53"/>
      <c r="Z41" s="53"/>
      <c r="AA41" s="53"/>
      <c r="AB41" s="53"/>
      <c r="AC41" s="53"/>
    </row>
    <row r="42" spans="1:29" s="72" customFormat="1" ht="36" customHeight="1" x14ac:dyDescent="0.25">
      <c r="A42" s="45" t="s">
        <v>421</v>
      </c>
      <c r="B42" s="37" t="s">
        <v>105</v>
      </c>
      <c r="C42" s="63">
        <v>92761</v>
      </c>
      <c r="D42" s="62" t="s">
        <v>76</v>
      </c>
      <c r="E42" s="6" t="s">
        <v>29</v>
      </c>
      <c r="F42" s="6" t="s">
        <v>160</v>
      </c>
      <c r="G42" s="38">
        <v>472.5</v>
      </c>
      <c r="H42" s="7"/>
      <c r="I42" s="7"/>
      <c r="J42" s="7">
        <f t="shared" si="102"/>
        <v>0</v>
      </c>
      <c r="K42" s="7">
        <f t="shared" si="103"/>
        <v>0</v>
      </c>
      <c r="L42" s="7">
        <f t="shared" si="104"/>
        <v>0</v>
      </c>
      <c r="M42" s="7">
        <f t="shared" si="105"/>
        <v>0</v>
      </c>
      <c r="N42" s="7">
        <f t="shared" si="106"/>
        <v>0</v>
      </c>
      <c r="O42" s="7">
        <f t="shared" si="107"/>
        <v>0</v>
      </c>
      <c r="P42" s="7">
        <f t="shared" si="108"/>
        <v>0</v>
      </c>
      <c r="Q42" s="39" t="s">
        <v>113</v>
      </c>
      <c r="R42" s="7">
        <f t="shared" si="109"/>
        <v>0</v>
      </c>
      <c r="S42" s="7">
        <f t="shared" si="110"/>
        <v>0</v>
      </c>
      <c r="T42" s="8">
        <f t="shared" si="111"/>
        <v>0</v>
      </c>
      <c r="U42" s="53"/>
      <c r="V42" s="53"/>
      <c r="W42" s="53"/>
      <c r="X42" s="53"/>
      <c r="Y42" s="53"/>
      <c r="Z42" s="53"/>
      <c r="AA42" s="53"/>
      <c r="AB42" s="53"/>
      <c r="AC42" s="53"/>
    </row>
    <row r="43" spans="1:29" s="72" customFormat="1" ht="36" customHeight="1" x14ac:dyDescent="0.25">
      <c r="A43" s="45" t="s">
        <v>422</v>
      </c>
      <c r="B43" s="37" t="s">
        <v>105</v>
      </c>
      <c r="C43" s="63">
        <v>92763</v>
      </c>
      <c r="D43" s="62" t="s">
        <v>78</v>
      </c>
      <c r="E43" s="6" t="s">
        <v>29</v>
      </c>
      <c r="F43" s="6" t="s">
        <v>160</v>
      </c>
      <c r="G43" s="38">
        <v>45.5</v>
      </c>
      <c r="H43" s="7"/>
      <c r="I43" s="7"/>
      <c r="J43" s="7">
        <f t="shared" si="102"/>
        <v>0</v>
      </c>
      <c r="K43" s="7">
        <f t="shared" si="103"/>
        <v>0</v>
      </c>
      <c r="L43" s="7">
        <f t="shared" si="104"/>
        <v>0</v>
      </c>
      <c r="M43" s="7">
        <f t="shared" si="105"/>
        <v>0</v>
      </c>
      <c r="N43" s="7">
        <f t="shared" si="106"/>
        <v>0</v>
      </c>
      <c r="O43" s="7">
        <f t="shared" si="107"/>
        <v>0</v>
      </c>
      <c r="P43" s="7">
        <f t="shared" si="108"/>
        <v>0</v>
      </c>
      <c r="Q43" s="39" t="s">
        <v>113</v>
      </c>
      <c r="R43" s="7">
        <f t="shared" si="109"/>
        <v>0</v>
      </c>
      <c r="S43" s="7">
        <f t="shared" si="110"/>
        <v>0</v>
      </c>
      <c r="T43" s="8">
        <f t="shared" si="111"/>
        <v>0</v>
      </c>
      <c r="U43" s="53"/>
      <c r="V43" s="53"/>
      <c r="W43" s="53"/>
      <c r="X43" s="53"/>
      <c r="Y43" s="53"/>
      <c r="Z43" s="53"/>
      <c r="AA43" s="53"/>
      <c r="AB43" s="53"/>
      <c r="AC43" s="53"/>
    </row>
    <row r="44" spans="1:29" s="72" customFormat="1" ht="36" x14ac:dyDescent="0.25">
      <c r="A44" s="45" t="s">
        <v>423</v>
      </c>
      <c r="B44" s="37" t="s">
        <v>105</v>
      </c>
      <c r="C44" s="63">
        <v>92759</v>
      </c>
      <c r="D44" s="62" t="s">
        <v>75</v>
      </c>
      <c r="E44" s="6" t="s">
        <v>29</v>
      </c>
      <c r="F44" s="6" t="s">
        <v>160</v>
      </c>
      <c r="G44" s="38">
        <v>223.8</v>
      </c>
      <c r="H44" s="7"/>
      <c r="I44" s="7"/>
      <c r="J44" s="7">
        <f t="shared" si="102"/>
        <v>0</v>
      </c>
      <c r="K44" s="7">
        <f t="shared" si="103"/>
        <v>0</v>
      </c>
      <c r="L44" s="7">
        <f t="shared" si="104"/>
        <v>0</v>
      </c>
      <c r="M44" s="7">
        <f t="shared" si="105"/>
        <v>0</v>
      </c>
      <c r="N44" s="7">
        <f t="shared" si="106"/>
        <v>0</v>
      </c>
      <c r="O44" s="7">
        <f t="shared" si="107"/>
        <v>0</v>
      </c>
      <c r="P44" s="7">
        <f t="shared" si="108"/>
        <v>0</v>
      </c>
      <c r="Q44" s="39" t="s">
        <v>113</v>
      </c>
      <c r="R44" s="7">
        <f t="shared" si="109"/>
        <v>0</v>
      </c>
      <c r="S44" s="7">
        <f t="shared" si="110"/>
        <v>0</v>
      </c>
      <c r="T44" s="8">
        <f t="shared" si="111"/>
        <v>0</v>
      </c>
      <c r="U44" s="53"/>
      <c r="V44" s="53"/>
      <c r="W44" s="53"/>
      <c r="X44" s="53"/>
      <c r="Y44" s="53"/>
      <c r="Z44" s="53"/>
      <c r="AA44" s="53"/>
      <c r="AB44" s="53"/>
      <c r="AC44" s="53"/>
    </row>
    <row r="45" spans="1:29" s="72" customFormat="1" ht="24" x14ac:dyDescent="0.25">
      <c r="A45" s="45" t="s">
        <v>424</v>
      </c>
      <c r="B45" s="37" t="s">
        <v>227</v>
      </c>
      <c r="C45" s="63">
        <v>434</v>
      </c>
      <c r="D45" s="62" t="s">
        <v>378</v>
      </c>
      <c r="E45" s="6" t="s">
        <v>34</v>
      </c>
      <c r="F45" s="6" t="s">
        <v>160</v>
      </c>
      <c r="G45" s="38">
        <v>12.19</v>
      </c>
      <c r="H45" s="7"/>
      <c r="I45" s="7"/>
      <c r="J45" s="7">
        <f t="shared" si="102"/>
        <v>0</v>
      </c>
      <c r="K45" s="7">
        <f t="shared" si="103"/>
        <v>0</v>
      </c>
      <c r="L45" s="7">
        <f t="shared" si="104"/>
        <v>0</v>
      </c>
      <c r="M45" s="7">
        <f t="shared" si="105"/>
        <v>0</v>
      </c>
      <c r="N45" s="7">
        <f t="shared" si="106"/>
        <v>0</v>
      </c>
      <c r="O45" s="7">
        <f t="shared" si="107"/>
        <v>0</v>
      </c>
      <c r="P45" s="7">
        <f t="shared" si="108"/>
        <v>0</v>
      </c>
      <c r="Q45" s="39" t="s">
        <v>113</v>
      </c>
      <c r="R45" s="7">
        <f t="shared" si="109"/>
        <v>0</v>
      </c>
      <c r="S45" s="7">
        <f t="shared" si="110"/>
        <v>0</v>
      </c>
      <c r="T45" s="8">
        <f t="shared" si="111"/>
        <v>0</v>
      </c>
      <c r="U45" s="53"/>
      <c r="V45" s="53"/>
      <c r="W45" s="53"/>
      <c r="X45" s="53"/>
      <c r="Y45" s="53"/>
      <c r="Z45" s="53"/>
      <c r="AA45" s="53"/>
      <c r="AB45" s="53"/>
      <c r="AC45" s="53"/>
    </row>
    <row r="46" spans="1:29" x14ac:dyDescent="0.25">
      <c r="A46" s="40" t="s">
        <v>325</v>
      </c>
      <c r="B46" s="41"/>
      <c r="C46" s="42"/>
      <c r="D46" s="43" t="s">
        <v>425</v>
      </c>
      <c r="E46" s="43"/>
      <c r="F46" s="43"/>
      <c r="G46" s="44"/>
      <c r="H46" s="46"/>
      <c r="I46" s="46"/>
      <c r="J46" s="46"/>
      <c r="K46" s="46">
        <f t="shared" ref="K46:L46" si="112">ROUND((SUM(K47:K53)),2)</f>
        <v>0</v>
      </c>
      <c r="L46" s="46">
        <f t="shared" si="112"/>
        <v>0</v>
      </c>
      <c r="M46" s="46">
        <f>ROUND((SUM(M47:M53)),2)</f>
        <v>0</v>
      </c>
      <c r="N46" s="46"/>
      <c r="O46" s="46"/>
      <c r="P46" s="46"/>
      <c r="Q46" s="46"/>
      <c r="R46" s="46">
        <f t="shared" ref="R46:S46" si="113">ROUND((SUM(R47:R53)),2)</f>
        <v>0</v>
      </c>
      <c r="S46" s="46">
        <f t="shared" si="113"/>
        <v>0</v>
      </c>
      <c r="T46" s="46">
        <f>ROUND((SUM(T47:T53)),2)</f>
        <v>0</v>
      </c>
    </row>
    <row r="47" spans="1:29" ht="48" x14ac:dyDescent="0.25">
      <c r="A47" s="45" t="s">
        <v>341</v>
      </c>
      <c r="B47" s="37" t="s">
        <v>105</v>
      </c>
      <c r="C47" s="63">
        <v>103760</v>
      </c>
      <c r="D47" s="62" t="s">
        <v>57</v>
      </c>
      <c r="E47" s="6" t="s">
        <v>32</v>
      </c>
      <c r="F47" s="6" t="s">
        <v>168</v>
      </c>
      <c r="G47" s="38">
        <v>20.43</v>
      </c>
      <c r="H47" s="7"/>
      <c r="I47" s="7"/>
      <c r="J47" s="7">
        <f>ROUND((I47+H47),2)</f>
        <v>0</v>
      </c>
      <c r="K47" s="7">
        <f>ROUND((H47*G47),2)</f>
        <v>0</v>
      </c>
      <c r="L47" s="7">
        <f>ROUND((I47*G47),2)</f>
        <v>0</v>
      </c>
      <c r="M47" s="7">
        <f>ROUND((L47+K47),2)</f>
        <v>0</v>
      </c>
      <c r="N47" s="7">
        <f>ROUND((IF(Q47="BDI 1",((1+($T$3/100))*H47),((1+($T$4/100))*H47))),2)</f>
        <v>0</v>
      </c>
      <c r="O47" s="7">
        <f>ROUND((IF(Q47="BDI 1",((1+($T$3/100))*I47),((1+($T$4/100))*I47))),2)</f>
        <v>0</v>
      </c>
      <c r="P47" s="7">
        <f>ROUND((N47+O47),2)</f>
        <v>0</v>
      </c>
      <c r="Q47" s="39" t="s">
        <v>113</v>
      </c>
      <c r="R47" s="7">
        <f t="shared" ref="R47:R48" si="114">ROUND(N47*G47,2)</f>
        <v>0</v>
      </c>
      <c r="S47" s="7">
        <f t="shared" ref="S47:S48" si="115">ROUND(O47*G47,2)</f>
        <v>0</v>
      </c>
      <c r="T47" s="8">
        <f>ROUND(R47+S47,2)</f>
        <v>0</v>
      </c>
    </row>
    <row r="48" spans="1:29" ht="24" x14ac:dyDescent="0.25">
      <c r="A48" s="45" t="s">
        <v>342</v>
      </c>
      <c r="B48" s="37" t="s">
        <v>227</v>
      </c>
      <c r="C48" s="63">
        <v>364</v>
      </c>
      <c r="D48" s="62" t="s">
        <v>379</v>
      </c>
      <c r="E48" s="6" t="s">
        <v>32</v>
      </c>
      <c r="F48" s="6" t="s">
        <v>160</v>
      </c>
      <c r="G48" s="38">
        <v>199.12</v>
      </c>
      <c r="H48" s="7"/>
      <c r="I48" s="7"/>
      <c r="J48" s="7">
        <f t="shared" ref="J48" si="116">ROUND((I48+H48),2)</f>
        <v>0</v>
      </c>
      <c r="K48" s="7">
        <f t="shared" ref="K48" si="117">ROUND((H48*G48),2)</f>
        <v>0</v>
      </c>
      <c r="L48" s="7">
        <f t="shared" ref="L48" si="118">ROUND((I48*G48),2)</f>
        <v>0</v>
      </c>
      <c r="M48" s="7">
        <f t="shared" ref="M48" si="119">ROUND((L48+K48),2)</f>
        <v>0</v>
      </c>
      <c r="N48" s="7">
        <f>ROUND((IF(Q48="BDI 1",((1+($T$3/100))*H48),((1+($T$4/100))*H48))),2)</f>
        <v>0</v>
      </c>
      <c r="O48" s="7">
        <f>ROUND((IF(Q48="BDI 1",((1+($T$3/100))*I48),((1+($T$4/100))*I48))),2)</f>
        <v>0</v>
      </c>
      <c r="P48" s="7">
        <f t="shared" ref="P48" si="120">ROUND((N48+O48),2)</f>
        <v>0</v>
      </c>
      <c r="Q48" s="39" t="s">
        <v>113</v>
      </c>
      <c r="R48" s="7">
        <f t="shared" si="114"/>
        <v>0</v>
      </c>
      <c r="S48" s="7">
        <f t="shared" si="115"/>
        <v>0</v>
      </c>
      <c r="T48" s="8">
        <f>ROUND(R48+S48,2)</f>
        <v>0</v>
      </c>
    </row>
    <row r="49" spans="1:29" ht="36" x14ac:dyDescent="0.25">
      <c r="A49" s="45" t="s">
        <v>343</v>
      </c>
      <c r="B49" s="37" t="s">
        <v>105</v>
      </c>
      <c r="C49" s="63">
        <v>92769</v>
      </c>
      <c r="D49" s="62" t="s">
        <v>80</v>
      </c>
      <c r="E49" s="6" t="s">
        <v>29</v>
      </c>
      <c r="F49" s="6" t="s">
        <v>160</v>
      </c>
      <c r="G49" s="38">
        <v>43.3</v>
      </c>
      <c r="H49" s="7"/>
      <c r="I49" s="7"/>
      <c r="J49" s="7">
        <f t="shared" ref="J49" si="121">ROUND((I49+H49),2)</f>
        <v>0</v>
      </c>
      <c r="K49" s="7">
        <f t="shared" ref="K49" si="122">ROUND((H49*G49),2)</f>
        <v>0</v>
      </c>
      <c r="L49" s="7">
        <f t="shared" ref="L49" si="123">ROUND((I49*G49),2)</f>
        <v>0</v>
      </c>
      <c r="M49" s="7">
        <f t="shared" ref="M49" si="124">ROUND((L49+K49),2)</f>
        <v>0</v>
      </c>
      <c r="N49" s="7">
        <f>ROUND((IF(Q49="BDI 1",((1+($T$3/100))*H49),((1+($T$4/100))*H49))),2)</f>
        <v>0</v>
      </c>
      <c r="O49" s="7">
        <f>ROUND((IF(Q49="BDI 1",((1+($T$3/100))*I49),((1+($T$4/100))*I49))),2)</f>
        <v>0</v>
      </c>
      <c r="P49" s="7">
        <f t="shared" ref="P49" si="125">ROUND((N49+O49),2)</f>
        <v>0</v>
      </c>
      <c r="Q49" s="39" t="s">
        <v>113</v>
      </c>
      <c r="R49" s="7">
        <f t="shared" ref="R49" si="126">ROUND(N49*G49,2)</f>
        <v>0</v>
      </c>
      <c r="S49" s="7">
        <f t="shared" ref="S49" si="127">ROUND(O49*G49,2)</f>
        <v>0</v>
      </c>
      <c r="T49" s="8">
        <f>ROUND(R49+S49,2)</f>
        <v>0</v>
      </c>
    </row>
    <row r="50" spans="1:29" ht="36" x14ac:dyDescent="0.25">
      <c r="A50" s="45" t="s">
        <v>344</v>
      </c>
      <c r="B50" s="37" t="s">
        <v>105</v>
      </c>
      <c r="C50" s="63">
        <v>92770</v>
      </c>
      <c r="D50" s="62" t="s">
        <v>81</v>
      </c>
      <c r="E50" s="6" t="s">
        <v>29</v>
      </c>
      <c r="F50" s="6" t="s">
        <v>160</v>
      </c>
      <c r="G50" s="38">
        <v>18.8</v>
      </c>
      <c r="H50" s="7"/>
      <c r="I50" s="7"/>
      <c r="J50" s="7">
        <f t="shared" ref="J50" si="128">ROUND((I50+H50),2)</f>
        <v>0</v>
      </c>
      <c r="K50" s="7">
        <f t="shared" ref="K50" si="129">ROUND((H50*G50),2)</f>
        <v>0</v>
      </c>
      <c r="L50" s="7">
        <f t="shared" ref="L50" si="130">ROUND((I50*G50),2)</f>
        <v>0</v>
      </c>
      <c r="M50" s="7">
        <f t="shared" ref="M50" si="131">ROUND((L50+K50),2)</f>
        <v>0</v>
      </c>
      <c r="N50" s="7">
        <f>ROUND((IF(Q50="BDI 1",((1+($T$3/100))*H50),((1+($T$4/100))*H50))),2)</f>
        <v>0</v>
      </c>
      <c r="O50" s="7">
        <f>ROUND((IF(Q50="BDI 1",((1+($T$3/100))*I50),((1+($T$4/100))*I50))),2)</f>
        <v>0</v>
      </c>
      <c r="P50" s="7">
        <f t="shared" ref="P50" si="132">ROUND((N50+O50),2)</f>
        <v>0</v>
      </c>
      <c r="Q50" s="39" t="s">
        <v>113</v>
      </c>
      <c r="R50" s="7">
        <f t="shared" ref="R50" si="133">ROUND(N50*G50,2)</f>
        <v>0</v>
      </c>
      <c r="S50" s="7">
        <f t="shared" ref="S50" si="134">ROUND(O50*G50,2)</f>
        <v>0</v>
      </c>
      <c r="T50" s="8">
        <f>ROUND(R50+S50,2)</f>
        <v>0</v>
      </c>
    </row>
    <row r="51" spans="1:29" s="72" customFormat="1" ht="36" x14ac:dyDescent="0.25">
      <c r="A51" s="45" t="s">
        <v>426</v>
      </c>
      <c r="B51" s="37" t="s">
        <v>105</v>
      </c>
      <c r="C51" s="63">
        <v>92771</v>
      </c>
      <c r="D51" s="62" t="s">
        <v>82</v>
      </c>
      <c r="E51" s="6" t="s">
        <v>29</v>
      </c>
      <c r="F51" s="6" t="s">
        <v>160</v>
      </c>
      <c r="G51" s="38">
        <v>28.5</v>
      </c>
      <c r="H51" s="7"/>
      <c r="I51" s="7"/>
      <c r="J51" s="7">
        <f t="shared" ref="J51:J53" si="135">ROUND((I51+H51),2)</f>
        <v>0</v>
      </c>
      <c r="K51" s="7">
        <f t="shared" ref="K51:K53" si="136">ROUND((H51*G51),2)</f>
        <v>0</v>
      </c>
      <c r="L51" s="7">
        <f t="shared" ref="L51:L53" si="137">ROUND((I51*G51),2)</f>
        <v>0</v>
      </c>
      <c r="M51" s="7">
        <f t="shared" ref="M51:M53" si="138">ROUND((L51+K51),2)</f>
        <v>0</v>
      </c>
      <c r="N51" s="7">
        <f t="shared" ref="N51:N53" si="139">ROUND((IF(Q51="BDI 1",((1+($T$3/100))*H51),((1+($T$4/100))*H51))),2)</f>
        <v>0</v>
      </c>
      <c r="O51" s="7">
        <f t="shared" ref="O51:O53" si="140">ROUND((IF(Q51="BDI 1",((1+($T$3/100))*I51),((1+($T$4/100))*I51))),2)</f>
        <v>0</v>
      </c>
      <c r="P51" s="7">
        <f t="shared" ref="P51:P53" si="141">ROUND((N51+O51),2)</f>
        <v>0</v>
      </c>
      <c r="Q51" s="39" t="s">
        <v>113</v>
      </c>
      <c r="R51" s="7">
        <f t="shared" ref="R51:R53" si="142">ROUND(N51*G51,2)</f>
        <v>0</v>
      </c>
      <c r="S51" s="7">
        <f t="shared" ref="S51:S53" si="143">ROUND(O51*G51,2)</f>
        <v>0</v>
      </c>
      <c r="T51" s="8">
        <f t="shared" ref="T51:T53" si="144">ROUND(R51+S51,2)</f>
        <v>0</v>
      </c>
      <c r="U51" s="53"/>
      <c r="V51" s="53"/>
      <c r="W51" s="53"/>
      <c r="X51" s="53"/>
      <c r="Y51" s="53"/>
      <c r="Z51" s="53"/>
      <c r="AA51" s="53"/>
      <c r="AB51" s="53"/>
      <c r="AC51" s="53"/>
    </row>
    <row r="52" spans="1:29" s="72" customFormat="1" ht="36" x14ac:dyDescent="0.25">
      <c r="A52" s="45" t="s">
        <v>427</v>
      </c>
      <c r="B52" s="37" t="s">
        <v>105</v>
      </c>
      <c r="C52" s="63">
        <v>92768</v>
      </c>
      <c r="D52" s="62" t="s">
        <v>79</v>
      </c>
      <c r="E52" s="6" t="s">
        <v>29</v>
      </c>
      <c r="F52" s="6" t="s">
        <v>160</v>
      </c>
      <c r="G52" s="38">
        <v>184.3</v>
      </c>
      <c r="H52" s="7"/>
      <c r="I52" s="7"/>
      <c r="J52" s="7">
        <f t="shared" si="135"/>
        <v>0</v>
      </c>
      <c r="K52" s="7">
        <f t="shared" si="136"/>
        <v>0</v>
      </c>
      <c r="L52" s="7">
        <f t="shared" si="137"/>
        <v>0</v>
      </c>
      <c r="M52" s="7">
        <f t="shared" si="138"/>
        <v>0</v>
      </c>
      <c r="N52" s="7">
        <f t="shared" si="139"/>
        <v>0</v>
      </c>
      <c r="O52" s="7">
        <f t="shared" si="140"/>
        <v>0</v>
      </c>
      <c r="P52" s="7">
        <f t="shared" si="141"/>
        <v>0</v>
      </c>
      <c r="Q52" s="39" t="s">
        <v>113</v>
      </c>
      <c r="R52" s="7">
        <f t="shared" si="142"/>
        <v>0</v>
      </c>
      <c r="S52" s="7">
        <f t="shared" si="143"/>
        <v>0</v>
      </c>
      <c r="T52" s="8">
        <f t="shared" si="144"/>
        <v>0</v>
      </c>
      <c r="U52" s="53"/>
      <c r="V52" s="53"/>
      <c r="W52" s="53"/>
      <c r="X52" s="53"/>
      <c r="Y52" s="53"/>
      <c r="Z52" s="53"/>
      <c r="AA52" s="53"/>
      <c r="AB52" s="53"/>
      <c r="AC52" s="53"/>
    </row>
    <row r="53" spans="1:29" s="72" customFormat="1" ht="24" x14ac:dyDescent="0.25">
      <c r="A53" s="45" t="s">
        <v>428</v>
      </c>
      <c r="B53" s="37" t="s">
        <v>227</v>
      </c>
      <c r="C53" s="63">
        <v>434</v>
      </c>
      <c r="D53" s="62" t="s">
        <v>378</v>
      </c>
      <c r="E53" s="6" t="s">
        <v>34</v>
      </c>
      <c r="F53" s="6" t="s">
        <v>160</v>
      </c>
      <c r="G53" s="38">
        <v>5.68</v>
      </c>
      <c r="H53" s="7"/>
      <c r="I53" s="7"/>
      <c r="J53" s="7">
        <f t="shared" si="135"/>
        <v>0</v>
      </c>
      <c r="K53" s="7">
        <f t="shared" si="136"/>
        <v>0</v>
      </c>
      <c r="L53" s="7">
        <f t="shared" si="137"/>
        <v>0</v>
      </c>
      <c r="M53" s="7">
        <f t="shared" si="138"/>
        <v>0</v>
      </c>
      <c r="N53" s="7">
        <f t="shared" si="139"/>
        <v>0</v>
      </c>
      <c r="O53" s="7">
        <f t="shared" si="140"/>
        <v>0</v>
      </c>
      <c r="P53" s="7">
        <f t="shared" si="141"/>
        <v>0</v>
      </c>
      <c r="Q53" s="39" t="s">
        <v>113</v>
      </c>
      <c r="R53" s="7">
        <f t="shared" si="142"/>
        <v>0</v>
      </c>
      <c r="S53" s="7">
        <f t="shared" si="143"/>
        <v>0</v>
      </c>
      <c r="T53" s="8">
        <f t="shared" si="144"/>
        <v>0</v>
      </c>
      <c r="U53" s="53"/>
      <c r="V53" s="53"/>
      <c r="W53" s="53"/>
      <c r="X53" s="53"/>
      <c r="Y53" s="53"/>
      <c r="Z53" s="53"/>
      <c r="AA53" s="53"/>
      <c r="AB53" s="53"/>
      <c r="AC53" s="53"/>
    </row>
    <row r="54" spans="1:29" s="72" customFormat="1" x14ac:dyDescent="0.25">
      <c r="A54" s="40" t="s">
        <v>345</v>
      </c>
      <c r="B54" s="41"/>
      <c r="C54" s="42"/>
      <c r="D54" s="43" t="s">
        <v>429</v>
      </c>
      <c r="E54" s="43"/>
      <c r="F54" s="43"/>
      <c r="G54" s="44"/>
      <c r="H54" s="46"/>
      <c r="I54" s="46"/>
      <c r="J54" s="46"/>
      <c r="K54" s="46">
        <f t="shared" ref="K54:L54" si="145">ROUND((SUM(K55:K60)),2)</f>
        <v>0</v>
      </c>
      <c r="L54" s="46">
        <f t="shared" si="145"/>
        <v>0</v>
      </c>
      <c r="M54" s="46">
        <f>ROUND((SUM(M55:M60)),2)</f>
        <v>0</v>
      </c>
      <c r="N54" s="46"/>
      <c r="O54" s="46"/>
      <c r="P54" s="46"/>
      <c r="Q54" s="46"/>
      <c r="R54" s="46">
        <f t="shared" ref="R54:S54" si="146">ROUND((SUM(R55:R60)),2)</f>
        <v>0</v>
      </c>
      <c r="S54" s="46">
        <f t="shared" si="146"/>
        <v>0</v>
      </c>
      <c r="T54" s="46">
        <f>ROUND((SUM(T55:T60)),2)</f>
        <v>0</v>
      </c>
      <c r="U54" s="53"/>
      <c r="V54" s="53"/>
      <c r="W54" s="53"/>
      <c r="X54" s="53"/>
      <c r="Y54" s="53"/>
      <c r="Z54" s="53"/>
      <c r="AA54" s="53"/>
      <c r="AB54" s="53"/>
      <c r="AC54" s="53"/>
    </row>
    <row r="55" spans="1:29" s="72" customFormat="1" ht="24" x14ac:dyDescent="0.25">
      <c r="A55" s="45" t="s">
        <v>346</v>
      </c>
      <c r="B55" s="37" t="s">
        <v>105</v>
      </c>
      <c r="C55" s="63">
        <v>101973</v>
      </c>
      <c r="D55" s="62" t="s">
        <v>50</v>
      </c>
      <c r="E55" s="6" t="s">
        <v>32</v>
      </c>
      <c r="F55" s="6" t="s">
        <v>168</v>
      </c>
      <c r="G55" s="38">
        <v>40.51</v>
      </c>
      <c r="H55" s="7"/>
      <c r="I55" s="7"/>
      <c r="J55" s="7">
        <f>ROUND((I55+H55),2)</f>
        <v>0</v>
      </c>
      <c r="K55" s="7">
        <f>ROUND((H55*G55),2)</f>
        <v>0</v>
      </c>
      <c r="L55" s="7">
        <f>ROUND((I55*G55),2)</f>
        <v>0</v>
      </c>
      <c r="M55" s="7">
        <f>ROUND((L55+K55),2)</f>
        <v>0</v>
      </c>
      <c r="N55" s="7">
        <f>ROUND((IF(Q55="BDI 1",((1+($T$3/100))*H55),((1+($T$4/100))*H55))),2)</f>
        <v>0</v>
      </c>
      <c r="O55" s="7">
        <f>ROUND((IF(Q55="BDI 1",((1+($T$3/100))*I55),((1+($T$4/100))*I55))),2)</f>
        <v>0</v>
      </c>
      <c r="P55" s="7">
        <f>ROUND((N55+O55),2)</f>
        <v>0</v>
      </c>
      <c r="Q55" s="39" t="s">
        <v>113</v>
      </c>
      <c r="R55" s="7">
        <f t="shared" ref="R55:R56" si="147">ROUND(N55*G55,2)</f>
        <v>0</v>
      </c>
      <c r="S55" s="7">
        <f t="shared" ref="S55:S56" si="148">ROUND(O55*G55,2)</f>
        <v>0</v>
      </c>
      <c r="T55" s="8">
        <f>ROUND(R55+S55,2)</f>
        <v>0</v>
      </c>
      <c r="U55" s="53"/>
      <c r="V55" s="53"/>
      <c r="W55" s="53"/>
      <c r="X55" s="53"/>
      <c r="Y55" s="53"/>
      <c r="Z55" s="53"/>
      <c r="AA55" s="53"/>
      <c r="AB55" s="53"/>
      <c r="AC55" s="53"/>
    </row>
    <row r="56" spans="1:29" s="72" customFormat="1" ht="36" x14ac:dyDescent="0.25">
      <c r="A56" s="45" t="s">
        <v>347</v>
      </c>
      <c r="B56" s="37" t="s">
        <v>105</v>
      </c>
      <c r="C56" s="63">
        <v>95944</v>
      </c>
      <c r="D56" s="62" t="s">
        <v>91</v>
      </c>
      <c r="E56" s="6" t="s">
        <v>29</v>
      </c>
      <c r="F56" s="6" t="s">
        <v>160</v>
      </c>
      <c r="G56" s="38">
        <v>32.6</v>
      </c>
      <c r="H56" s="7"/>
      <c r="I56" s="7"/>
      <c r="J56" s="7">
        <f t="shared" ref="J56" si="149">ROUND((I56+H56),2)</f>
        <v>0</v>
      </c>
      <c r="K56" s="7">
        <f t="shared" ref="K56" si="150">ROUND((H56*G56),2)</f>
        <v>0</v>
      </c>
      <c r="L56" s="7">
        <f t="shared" ref="L56" si="151">ROUND((I56*G56),2)</f>
        <v>0</v>
      </c>
      <c r="M56" s="7">
        <f t="shared" ref="M56" si="152">ROUND((L56+K56),2)</f>
        <v>0</v>
      </c>
      <c r="N56" s="7">
        <f>ROUND((IF(Q56="BDI 1",((1+($T$3/100))*H56),((1+($T$4/100))*H56))),2)</f>
        <v>0</v>
      </c>
      <c r="O56" s="7">
        <f>ROUND((IF(Q56="BDI 1",((1+($T$3/100))*I56),((1+($T$4/100))*I56))),2)</f>
        <v>0</v>
      </c>
      <c r="P56" s="7">
        <f t="shared" ref="P56" si="153">ROUND((N56+O56),2)</f>
        <v>0</v>
      </c>
      <c r="Q56" s="39" t="s">
        <v>113</v>
      </c>
      <c r="R56" s="7">
        <f t="shared" si="147"/>
        <v>0</v>
      </c>
      <c r="S56" s="7">
        <f t="shared" si="148"/>
        <v>0</v>
      </c>
      <c r="T56" s="8">
        <f>ROUND(R56+S56,2)</f>
        <v>0</v>
      </c>
      <c r="U56" s="53"/>
      <c r="V56" s="53"/>
      <c r="W56" s="53"/>
      <c r="X56" s="53"/>
      <c r="Y56" s="53"/>
      <c r="Z56" s="53"/>
      <c r="AA56" s="53"/>
      <c r="AB56" s="53"/>
      <c r="AC56" s="53"/>
    </row>
    <row r="57" spans="1:29" s="72" customFormat="1" ht="36" x14ac:dyDescent="0.25">
      <c r="A57" s="45" t="s">
        <v>348</v>
      </c>
      <c r="B57" s="37" t="s">
        <v>105</v>
      </c>
      <c r="C57" s="63">
        <v>95945</v>
      </c>
      <c r="D57" s="62" t="s">
        <v>92</v>
      </c>
      <c r="E57" s="6" t="s">
        <v>29</v>
      </c>
      <c r="F57" s="6" t="s">
        <v>160</v>
      </c>
      <c r="G57" s="38">
        <v>168.8</v>
      </c>
      <c r="H57" s="7"/>
      <c r="I57" s="7"/>
      <c r="J57" s="7">
        <f t="shared" ref="J57:J58" si="154">ROUND((I57+H57),2)</f>
        <v>0</v>
      </c>
      <c r="K57" s="7">
        <f t="shared" ref="K57:K58" si="155">ROUND((H57*G57),2)</f>
        <v>0</v>
      </c>
      <c r="L57" s="7">
        <f t="shared" ref="L57:L58" si="156">ROUND((I57*G57),2)</f>
        <v>0</v>
      </c>
      <c r="M57" s="7">
        <f t="shared" ref="M57:M58" si="157">ROUND((L57+K57),2)</f>
        <v>0</v>
      </c>
      <c r="N57" s="7">
        <f t="shared" ref="N57:N58" si="158">ROUND((IF(Q57="BDI 1",((1+($T$3/100))*H57),((1+($T$4/100))*H57))),2)</f>
        <v>0</v>
      </c>
      <c r="O57" s="7">
        <f t="shared" ref="O57:O58" si="159">ROUND((IF(Q57="BDI 1",((1+($T$3/100))*I57),((1+($T$4/100))*I57))),2)</f>
        <v>0</v>
      </c>
      <c r="P57" s="7">
        <f t="shared" ref="P57:P58" si="160">ROUND((N57+O57),2)</f>
        <v>0</v>
      </c>
      <c r="Q57" s="39" t="s">
        <v>113</v>
      </c>
      <c r="R57" s="7">
        <f t="shared" ref="R57:R58" si="161">ROUND(N57*G57,2)</f>
        <v>0</v>
      </c>
      <c r="S57" s="7">
        <f t="shared" ref="S57:S58" si="162">ROUND(O57*G57,2)</f>
        <v>0</v>
      </c>
      <c r="T57" s="8">
        <f t="shared" ref="T57:T58" si="163">ROUND(R57+S57,2)</f>
        <v>0</v>
      </c>
      <c r="U57" s="53"/>
      <c r="V57" s="53"/>
      <c r="W57" s="53"/>
      <c r="X57" s="53"/>
      <c r="Y57" s="53"/>
      <c r="Z57" s="53"/>
      <c r="AA57" s="53"/>
      <c r="AB57" s="53"/>
      <c r="AC57" s="53"/>
    </row>
    <row r="58" spans="1:29" s="72" customFormat="1" ht="36" x14ac:dyDescent="0.25">
      <c r="A58" s="45" t="s">
        <v>349</v>
      </c>
      <c r="B58" s="37" t="s">
        <v>105</v>
      </c>
      <c r="C58" s="63">
        <v>95946</v>
      </c>
      <c r="D58" s="62" t="s">
        <v>93</v>
      </c>
      <c r="E58" s="6" t="s">
        <v>29</v>
      </c>
      <c r="F58" s="6" t="s">
        <v>160</v>
      </c>
      <c r="G58" s="38">
        <v>35.4</v>
      </c>
      <c r="H58" s="7"/>
      <c r="I58" s="7"/>
      <c r="J58" s="7">
        <f t="shared" si="154"/>
        <v>0</v>
      </c>
      <c r="K58" s="7">
        <f t="shared" si="155"/>
        <v>0</v>
      </c>
      <c r="L58" s="7">
        <f t="shared" si="156"/>
        <v>0</v>
      </c>
      <c r="M58" s="7">
        <f t="shared" si="157"/>
        <v>0</v>
      </c>
      <c r="N58" s="7">
        <f t="shared" si="158"/>
        <v>0</v>
      </c>
      <c r="O58" s="7">
        <f t="shared" si="159"/>
        <v>0</v>
      </c>
      <c r="P58" s="7">
        <f t="shared" si="160"/>
        <v>0</v>
      </c>
      <c r="Q58" s="39" t="s">
        <v>113</v>
      </c>
      <c r="R58" s="7">
        <f t="shared" si="161"/>
        <v>0</v>
      </c>
      <c r="S58" s="7">
        <f t="shared" si="162"/>
        <v>0</v>
      </c>
      <c r="T58" s="8">
        <f t="shared" si="163"/>
        <v>0</v>
      </c>
      <c r="U58" s="53"/>
      <c r="V58" s="53"/>
      <c r="W58" s="53"/>
      <c r="X58" s="53"/>
      <c r="Y58" s="53"/>
      <c r="Z58" s="53"/>
      <c r="AA58" s="53"/>
      <c r="AB58" s="53"/>
      <c r="AC58" s="53"/>
    </row>
    <row r="59" spans="1:29" s="72" customFormat="1" ht="36" x14ac:dyDescent="0.25">
      <c r="A59" s="45" t="s">
        <v>430</v>
      </c>
      <c r="B59" s="37" t="s">
        <v>105</v>
      </c>
      <c r="C59" s="63">
        <v>95943</v>
      </c>
      <c r="D59" s="62" t="s">
        <v>90</v>
      </c>
      <c r="E59" s="6" t="s">
        <v>29</v>
      </c>
      <c r="F59" s="6" t="s">
        <v>160</v>
      </c>
      <c r="G59" s="38">
        <v>22.8</v>
      </c>
      <c r="H59" s="7"/>
      <c r="I59" s="7"/>
      <c r="J59" s="7">
        <f t="shared" ref="J59:J60" si="164">ROUND((I59+H59),2)</f>
        <v>0</v>
      </c>
      <c r="K59" s="7">
        <f t="shared" ref="K59:K60" si="165">ROUND((H59*G59),2)</f>
        <v>0</v>
      </c>
      <c r="L59" s="7">
        <f t="shared" ref="L59:L60" si="166">ROUND((I59*G59),2)</f>
        <v>0</v>
      </c>
      <c r="M59" s="7">
        <f t="shared" ref="M59:M60" si="167">ROUND((L59+K59),2)</f>
        <v>0</v>
      </c>
      <c r="N59" s="7">
        <f t="shared" ref="N59:N60" si="168">ROUND((IF(Q59="BDI 1",((1+($T$3/100))*H59),((1+($T$4/100))*H59))),2)</f>
        <v>0</v>
      </c>
      <c r="O59" s="7">
        <f t="shared" ref="O59:O60" si="169">ROUND((IF(Q59="BDI 1",((1+($T$3/100))*I59),((1+($T$4/100))*I59))),2)</f>
        <v>0</v>
      </c>
      <c r="P59" s="7">
        <f t="shared" ref="P59:P60" si="170">ROUND((N59+O59),2)</f>
        <v>0</v>
      </c>
      <c r="Q59" s="39" t="s">
        <v>113</v>
      </c>
      <c r="R59" s="7">
        <f t="shared" ref="R59:R60" si="171">ROUND(N59*G59,2)</f>
        <v>0</v>
      </c>
      <c r="S59" s="7">
        <f t="shared" ref="S59:S60" si="172">ROUND(O59*G59,2)</f>
        <v>0</v>
      </c>
      <c r="T59" s="8">
        <f t="shared" ref="T59:T60" si="173">ROUND(R59+S59,2)</f>
        <v>0</v>
      </c>
      <c r="U59" s="53"/>
      <c r="V59" s="53"/>
      <c r="W59" s="53"/>
      <c r="X59" s="53"/>
      <c r="Y59" s="53"/>
      <c r="Z59" s="53"/>
      <c r="AA59" s="53"/>
      <c r="AB59" s="53"/>
      <c r="AC59" s="53"/>
    </row>
    <row r="60" spans="1:29" s="72" customFormat="1" ht="24" x14ac:dyDescent="0.25">
      <c r="A60" s="45" t="s">
        <v>431</v>
      </c>
      <c r="B60" s="37" t="s">
        <v>227</v>
      </c>
      <c r="C60" s="63">
        <v>441</v>
      </c>
      <c r="D60" s="62" t="s">
        <v>380</v>
      </c>
      <c r="E60" s="6" t="s">
        <v>34</v>
      </c>
      <c r="F60" s="6" t="s">
        <v>160</v>
      </c>
      <c r="G60" s="38">
        <v>3.78</v>
      </c>
      <c r="H60" s="7"/>
      <c r="I60" s="7"/>
      <c r="J60" s="7">
        <f t="shared" si="164"/>
        <v>0</v>
      </c>
      <c r="K60" s="7">
        <f t="shared" si="165"/>
        <v>0</v>
      </c>
      <c r="L60" s="7">
        <f t="shared" si="166"/>
        <v>0</v>
      </c>
      <c r="M60" s="7">
        <f t="shared" si="167"/>
        <v>0</v>
      </c>
      <c r="N60" s="7">
        <f t="shared" si="168"/>
        <v>0</v>
      </c>
      <c r="O60" s="7">
        <f t="shared" si="169"/>
        <v>0</v>
      </c>
      <c r="P60" s="7">
        <f t="shared" si="170"/>
        <v>0</v>
      </c>
      <c r="Q60" s="39" t="s">
        <v>113</v>
      </c>
      <c r="R60" s="7">
        <f t="shared" si="171"/>
        <v>0</v>
      </c>
      <c r="S60" s="7">
        <f t="shared" si="172"/>
        <v>0</v>
      </c>
      <c r="T60" s="8">
        <f t="shared" si="173"/>
        <v>0</v>
      </c>
      <c r="U60" s="53"/>
      <c r="V60" s="53"/>
      <c r="W60" s="53"/>
      <c r="X60" s="53"/>
      <c r="Y60" s="53"/>
      <c r="Z60" s="53"/>
      <c r="AA60" s="53"/>
      <c r="AB60" s="53"/>
      <c r="AC60" s="53"/>
    </row>
    <row r="61" spans="1:29" s="72" customFormat="1" x14ac:dyDescent="0.25">
      <c r="A61" s="40" t="s">
        <v>351</v>
      </c>
      <c r="B61" s="41"/>
      <c r="C61" s="42"/>
      <c r="D61" s="43" t="s">
        <v>353</v>
      </c>
      <c r="E61" s="43"/>
      <c r="F61" s="43"/>
      <c r="G61" s="44"/>
      <c r="H61" s="46"/>
      <c r="I61" s="46"/>
      <c r="J61" s="46"/>
      <c r="K61" s="46">
        <f>ROUND((SUM(K62:K62)),2)</f>
        <v>0</v>
      </c>
      <c r="L61" s="46">
        <f>ROUND((SUM(L62:L62)),2)</f>
        <v>0</v>
      </c>
      <c r="M61" s="46">
        <f>ROUND((SUM(M62:M62)),2)</f>
        <v>0</v>
      </c>
      <c r="N61" s="46"/>
      <c r="O61" s="46"/>
      <c r="P61" s="46"/>
      <c r="Q61" s="46"/>
      <c r="R61" s="46">
        <f>ROUND((SUM(R62:R62)),2)</f>
        <v>0</v>
      </c>
      <c r="S61" s="46">
        <f>ROUND((SUM(S62:S62)),2)</f>
        <v>0</v>
      </c>
      <c r="T61" s="46">
        <f>ROUND((SUM(T62:T62)),2)</f>
        <v>0</v>
      </c>
      <c r="U61" s="53"/>
      <c r="V61" s="53"/>
      <c r="W61" s="53"/>
      <c r="X61" s="53"/>
      <c r="Y61" s="53"/>
      <c r="Z61" s="53"/>
      <c r="AA61" s="53"/>
      <c r="AB61" s="53"/>
      <c r="AC61" s="53"/>
    </row>
    <row r="62" spans="1:29" s="72" customFormat="1" x14ac:dyDescent="0.25">
      <c r="A62" s="45" t="s">
        <v>352</v>
      </c>
      <c r="B62" s="37" t="s">
        <v>227</v>
      </c>
      <c r="C62" s="63">
        <v>1178</v>
      </c>
      <c r="D62" s="62" t="s">
        <v>381</v>
      </c>
      <c r="E62" s="6" t="s">
        <v>31</v>
      </c>
      <c r="F62" s="6" t="s">
        <v>168</v>
      </c>
      <c r="G62" s="38">
        <v>1</v>
      </c>
      <c r="H62" s="7"/>
      <c r="I62" s="7"/>
      <c r="J62" s="7">
        <f>ROUND((I62+H62),2)</f>
        <v>0</v>
      </c>
      <c r="K62" s="7">
        <f>ROUND((H62*G62),2)</f>
        <v>0</v>
      </c>
      <c r="L62" s="7">
        <f>ROUND((I62*G62),2)</f>
        <v>0</v>
      </c>
      <c r="M62" s="7">
        <f>ROUND((L62+K62),2)</f>
        <v>0</v>
      </c>
      <c r="N62" s="7">
        <f>ROUND((IF(Q62="BDI 1",((1+($T$3/100))*H62),((1+($T$4/100))*H62))),2)</f>
        <v>0</v>
      </c>
      <c r="O62" s="7">
        <f>ROUND((IF(Q62="BDI 1",((1+($T$3/100))*I62),((1+($T$4/100))*I62))),2)</f>
        <v>0</v>
      </c>
      <c r="P62" s="7">
        <f>ROUND((N62+O62),2)</f>
        <v>0</v>
      </c>
      <c r="Q62" s="39" t="s">
        <v>113</v>
      </c>
      <c r="R62" s="7">
        <f t="shared" ref="R62" si="174">ROUND(N62*G62,2)</f>
        <v>0</v>
      </c>
      <c r="S62" s="7">
        <f t="shared" ref="S62" si="175">ROUND(O62*G62,2)</f>
        <v>0</v>
      </c>
      <c r="T62" s="8">
        <f>ROUND(R62+S62,2)</f>
        <v>0</v>
      </c>
      <c r="U62" s="53"/>
      <c r="V62" s="53"/>
      <c r="W62" s="53"/>
      <c r="X62" s="53"/>
      <c r="Y62" s="53"/>
      <c r="Z62" s="53"/>
      <c r="AA62" s="53"/>
      <c r="AB62" s="53"/>
      <c r="AC62" s="53"/>
    </row>
    <row r="63" spans="1:29" s="72" customFormat="1" x14ac:dyDescent="0.25">
      <c r="A63" s="40" t="s">
        <v>432</v>
      </c>
      <c r="B63" s="41"/>
      <c r="C63" s="42"/>
      <c r="D63" s="43" t="s">
        <v>434</v>
      </c>
      <c r="E63" s="43"/>
      <c r="F63" s="43"/>
      <c r="G63" s="44"/>
      <c r="H63" s="46"/>
      <c r="I63" s="46"/>
      <c r="J63" s="46"/>
      <c r="K63" s="46">
        <f t="shared" ref="K63" si="176">SUM(K64:K73)/2</f>
        <v>0</v>
      </c>
      <c r="L63" s="46">
        <f t="shared" ref="L63" si="177">SUM(L64:L73)/2</f>
        <v>0</v>
      </c>
      <c r="M63" s="46">
        <f t="shared" ref="M63" si="178">SUM(M64:M73)/2</f>
        <v>0</v>
      </c>
      <c r="N63" s="46"/>
      <c r="O63" s="46"/>
      <c r="P63" s="46"/>
      <c r="Q63" s="46"/>
      <c r="R63" s="46">
        <f t="shared" ref="R63:S63" si="179">SUM(R64:R73)/2</f>
        <v>0</v>
      </c>
      <c r="S63" s="46">
        <f t="shared" si="179"/>
        <v>0</v>
      </c>
      <c r="T63" s="46">
        <f>SUM(T64:T73)/2</f>
        <v>0</v>
      </c>
      <c r="U63" s="53"/>
      <c r="V63" s="53"/>
      <c r="W63" s="53"/>
      <c r="X63" s="53"/>
      <c r="Y63" s="53"/>
      <c r="Z63" s="53"/>
      <c r="AA63" s="53"/>
      <c r="AB63" s="53"/>
      <c r="AC63" s="53"/>
    </row>
    <row r="64" spans="1:29" s="72" customFormat="1" x14ac:dyDescent="0.25">
      <c r="A64" s="40" t="s">
        <v>433</v>
      </c>
      <c r="B64" s="41"/>
      <c r="C64" s="42"/>
      <c r="D64" s="43" t="s">
        <v>435</v>
      </c>
      <c r="E64" s="43"/>
      <c r="F64" s="43"/>
      <c r="G64" s="44"/>
      <c r="H64" s="46"/>
      <c r="I64" s="46"/>
      <c r="J64" s="46"/>
      <c r="K64" s="46">
        <f t="shared" ref="K64:M64" si="180">ROUND((SUM(K65:K69)),2)</f>
        <v>0</v>
      </c>
      <c r="L64" s="46">
        <f t="shared" si="180"/>
        <v>0</v>
      </c>
      <c r="M64" s="46">
        <f t="shared" si="180"/>
        <v>0</v>
      </c>
      <c r="N64" s="46"/>
      <c r="O64" s="46"/>
      <c r="P64" s="46"/>
      <c r="Q64" s="46"/>
      <c r="R64" s="46">
        <f t="shared" ref="R64:S64" si="181">ROUND((SUM(R65:R69)),2)</f>
        <v>0</v>
      </c>
      <c r="S64" s="46">
        <f t="shared" si="181"/>
        <v>0</v>
      </c>
      <c r="T64" s="46">
        <f>ROUND((SUM(T65:T69)),2)</f>
        <v>0</v>
      </c>
      <c r="U64" s="73"/>
      <c r="V64" s="53"/>
      <c r="W64" s="53"/>
      <c r="X64" s="53"/>
      <c r="Y64" s="53"/>
      <c r="Z64" s="53"/>
      <c r="AA64" s="53"/>
      <c r="AB64" s="53"/>
      <c r="AC64" s="53"/>
    </row>
    <row r="65" spans="1:29" s="72" customFormat="1" ht="36" x14ac:dyDescent="0.25">
      <c r="A65" s="45" t="s">
        <v>437</v>
      </c>
      <c r="B65" s="37" t="s">
        <v>105</v>
      </c>
      <c r="C65" s="63">
        <v>97083</v>
      </c>
      <c r="D65" s="62" t="s">
        <v>94</v>
      </c>
      <c r="E65" s="6" t="s">
        <v>32</v>
      </c>
      <c r="F65" s="6" t="s">
        <v>168</v>
      </c>
      <c r="G65" s="38">
        <v>30.65</v>
      </c>
      <c r="H65" s="7"/>
      <c r="I65" s="7"/>
      <c r="J65" s="7">
        <f>ROUND((I65+H65),2)</f>
        <v>0</v>
      </c>
      <c r="K65" s="7">
        <f>ROUND((H65*G65),2)</f>
        <v>0</v>
      </c>
      <c r="L65" s="7">
        <f>ROUND((I65*G65),2)</f>
        <v>0</v>
      </c>
      <c r="M65" s="7">
        <f>ROUND((L65+K65),2)</f>
        <v>0</v>
      </c>
      <c r="N65" s="7">
        <f>ROUND((IF(Q65="BDI 1",((1+($T$3/100))*H65),((1+($T$4/100))*H65))),2)</f>
        <v>0</v>
      </c>
      <c r="O65" s="7">
        <f>ROUND((IF(Q65="BDI 1",((1+($T$3/100))*I65),((1+($T$4/100))*I65))),2)</f>
        <v>0</v>
      </c>
      <c r="P65" s="7">
        <f>ROUND((N65+O65),2)</f>
        <v>0</v>
      </c>
      <c r="Q65" s="39" t="s">
        <v>113</v>
      </c>
      <c r="R65" s="7">
        <f t="shared" ref="R65:R69" si="182">ROUND(N65*G65,2)</f>
        <v>0</v>
      </c>
      <c r="S65" s="7">
        <f t="shared" ref="S65:S69" si="183">ROUND(O65*G65,2)</f>
        <v>0</v>
      </c>
      <c r="T65" s="8">
        <f>ROUND(R65+S65,2)</f>
        <v>0</v>
      </c>
      <c r="U65" s="53"/>
      <c r="V65" s="53"/>
      <c r="W65" s="53"/>
      <c r="X65" s="53"/>
      <c r="Y65" s="53"/>
      <c r="Z65" s="53"/>
      <c r="AA65" s="53"/>
      <c r="AB65" s="53"/>
      <c r="AC65" s="53"/>
    </row>
    <row r="66" spans="1:29" s="72" customFormat="1" ht="36" x14ac:dyDescent="0.25">
      <c r="A66" s="45" t="s">
        <v>438</v>
      </c>
      <c r="B66" s="37" t="s">
        <v>105</v>
      </c>
      <c r="C66" s="63">
        <v>97087</v>
      </c>
      <c r="D66" s="62" t="s">
        <v>95</v>
      </c>
      <c r="E66" s="6" t="s">
        <v>32</v>
      </c>
      <c r="F66" s="6" t="s">
        <v>160</v>
      </c>
      <c r="G66" s="38">
        <v>30.65</v>
      </c>
      <c r="H66" s="7"/>
      <c r="I66" s="7"/>
      <c r="J66" s="7">
        <f t="shared" ref="J66:J69" si="184">ROUND((I66+H66),2)</f>
        <v>0</v>
      </c>
      <c r="K66" s="7">
        <f t="shared" ref="K66:K69" si="185">ROUND((H66*G66),2)</f>
        <v>0</v>
      </c>
      <c r="L66" s="7">
        <f t="shared" ref="L66:L69" si="186">ROUND((I66*G66),2)</f>
        <v>0</v>
      </c>
      <c r="M66" s="7">
        <f t="shared" ref="M66:M69" si="187">ROUND((L66+K66),2)</f>
        <v>0</v>
      </c>
      <c r="N66" s="7">
        <f>ROUND((IF(Q66="BDI 1",((1+($T$3/100))*H66),((1+($T$4/100))*H66))),2)</f>
        <v>0</v>
      </c>
      <c r="O66" s="7">
        <f>ROUND((IF(Q66="BDI 1",((1+($T$3/100))*I66),((1+($T$4/100))*I66))),2)</f>
        <v>0</v>
      </c>
      <c r="P66" s="7">
        <f t="shared" ref="P66:P69" si="188">ROUND((N66+O66),2)</f>
        <v>0</v>
      </c>
      <c r="Q66" s="39" t="s">
        <v>113</v>
      </c>
      <c r="R66" s="7">
        <f t="shared" si="182"/>
        <v>0</v>
      </c>
      <c r="S66" s="7">
        <f t="shared" si="183"/>
        <v>0</v>
      </c>
      <c r="T66" s="8">
        <f>ROUND(R66+S66,2)</f>
        <v>0</v>
      </c>
      <c r="U66" s="53"/>
      <c r="V66" s="53"/>
      <c r="W66" s="53"/>
      <c r="X66" s="53"/>
      <c r="Y66" s="53"/>
      <c r="Z66" s="53"/>
      <c r="AA66" s="53"/>
      <c r="AB66" s="53"/>
      <c r="AC66" s="53"/>
    </row>
    <row r="67" spans="1:29" s="72" customFormat="1" ht="24" x14ac:dyDescent="0.25">
      <c r="A67" s="45" t="s">
        <v>439</v>
      </c>
      <c r="B67" s="37" t="s">
        <v>105</v>
      </c>
      <c r="C67" s="63">
        <v>95241</v>
      </c>
      <c r="D67" s="62" t="s">
        <v>201</v>
      </c>
      <c r="E67" s="6" t="s">
        <v>32</v>
      </c>
      <c r="F67" s="6" t="s">
        <v>160</v>
      </c>
      <c r="G67" s="38">
        <v>30.65</v>
      </c>
      <c r="H67" s="7"/>
      <c r="I67" s="7"/>
      <c r="J67" s="7">
        <f t="shared" si="184"/>
        <v>0</v>
      </c>
      <c r="K67" s="7">
        <f t="shared" si="185"/>
        <v>0</v>
      </c>
      <c r="L67" s="7">
        <f t="shared" si="186"/>
        <v>0</v>
      </c>
      <c r="M67" s="7">
        <f t="shared" si="187"/>
        <v>0</v>
      </c>
      <c r="N67" s="7">
        <f t="shared" ref="N67:N69" si="189">ROUND((IF(Q67="BDI 1",((1+($T$3/100))*H67),((1+($T$4/100))*H67))),2)</f>
        <v>0</v>
      </c>
      <c r="O67" s="7">
        <f t="shared" ref="O67:O69" si="190">ROUND((IF(Q67="BDI 1",((1+($T$3/100))*I67),((1+($T$4/100))*I67))),2)</f>
        <v>0</v>
      </c>
      <c r="P67" s="7">
        <f t="shared" si="188"/>
        <v>0</v>
      </c>
      <c r="Q67" s="39" t="s">
        <v>113</v>
      </c>
      <c r="R67" s="7">
        <f t="shared" si="182"/>
        <v>0</v>
      </c>
      <c r="S67" s="7">
        <f t="shared" si="183"/>
        <v>0</v>
      </c>
      <c r="T67" s="8">
        <f t="shared" ref="T67:T69" si="191">ROUND(R67+S67,2)</f>
        <v>0</v>
      </c>
      <c r="U67" s="53"/>
      <c r="V67" s="53"/>
      <c r="W67" s="53"/>
      <c r="X67" s="53"/>
      <c r="Y67" s="53"/>
      <c r="Z67" s="53"/>
      <c r="AA67" s="53"/>
      <c r="AB67" s="53"/>
      <c r="AC67" s="53"/>
    </row>
    <row r="68" spans="1:29" s="72" customFormat="1" ht="24" x14ac:dyDescent="0.25">
      <c r="A68" s="45" t="s">
        <v>440</v>
      </c>
      <c r="B68" s="37" t="s">
        <v>105</v>
      </c>
      <c r="C68" s="63">
        <v>97090</v>
      </c>
      <c r="D68" s="62" t="s">
        <v>96</v>
      </c>
      <c r="E68" s="6" t="s">
        <v>29</v>
      </c>
      <c r="F68" s="6" t="s">
        <v>160</v>
      </c>
      <c r="G68" s="38">
        <v>67.430000000000007</v>
      </c>
      <c r="H68" s="7"/>
      <c r="I68" s="7"/>
      <c r="J68" s="7">
        <f t="shared" si="184"/>
        <v>0</v>
      </c>
      <c r="K68" s="7">
        <f t="shared" si="185"/>
        <v>0</v>
      </c>
      <c r="L68" s="7">
        <f t="shared" si="186"/>
        <v>0</v>
      </c>
      <c r="M68" s="7">
        <f t="shared" si="187"/>
        <v>0</v>
      </c>
      <c r="N68" s="7">
        <f t="shared" si="189"/>
        <v>0</v>
      </c>
      <c r="O68" s="7">
        <f t="shared" si="190"/>
        <v>0</v>
      </c>
      <c r="P68" s="7">
        <f t="shared" si="188"/>
        <v>0</v>
      </c>
      <c r="Q68" s="39" t="s">
        <v>113</v>
      </c>
      <c r="R68" s="7">
        <f t="shared" si="182"/>
        <v>0</v>
      </c>
      <c r="S68" s="7">
        <f t="shared" si="183"/>
        <v>0</v>
      </c>
      <c r="T68" s="8">
        <f t="shared" si="191"/>
        <v>0</v>
      </c>
      <c r="U68" s="53"/>
      <c r="V68" s="53"/>
      <c r="W68" s="53"/>
      <c r="X68" s="53"/>
      <c r="Y68" s="53"/>
      <c r="Z68" s="53"/>
      <c r="AA68" s="53"/>
      <c r="AB68" s="53"/>
      <c r="AC68" s="53"/>
    </row>
    <row r="69" spans="1:29" s="72" customFormat="1" ht="36" x14ac:dyDescent="0.25">
      <c r="A69" s="45" t="s">
        <v>436</v>
      </c>
      <c r="B69" s="37" t="s">
        <v>105</v>
      </c>
      <c r="C69" s="63">
        <v>97096</v>
      </c>
      <c r="D69" s="62" t="s">
        <v>97</v>
      </c>
      <c r="E69" s="6" t="s">
        <v>34</v>
      </c>
      <c r="F69" s="6" t="s">
        <v>160</v>
      </c>
      <c r="G69" s="38">
        <v>3.0649999999999999</v>
      </c>
      <c r="H69" s="7"/>
      <c r="I69" s="7"/>
      <c r="J69" s="7">
        <f t="shared" si="184"/>
        <v>0</v>
      </c>
      <c r="K69" s="7">
        <f t="shared" si="185"/>
        <v>0</v>
      </c>
      <c r="L69" s="7">
        <f t="shared" si="186"/>
        <v>0</v>
      </c>
      <c r="M69" s="7">
        <f t="shared" si="187"/>
        <v>0</v>
      </c>
      <c r="N69" s="7">
        <f t="shared" si="189"/>
        <v>0</v>
      </c>
      <c r="O69" s="7">
        <f t="shared" si="190"/>
        <v>0</v>
      </c>
      <c r="P69" s="7">
        <f t="shared" si="188"/>
        <v>0</v>
      </c>
      <c r="Q69" s="39" t="s">
        <v>113</v>
      </c>
      <c r="R69" s="7">
        <f t="shared" si="182"/>
        <v>0</v>
      </c>
      <c r="S69" s="7">
        <f t="shared" si="183"/>
        <v>0</v>
      </c>
      <c r="T69" s="8">
        <f t="shared" si="191"/>
        <v>0</v>
      </c>
      <c r="U69" s="53"/>
      <c r="V69" s="53"/>
      <c r="W69" s="53"/>
      <c r="X69" s="53"/>
      <c r="Y69" s="53"/>
      <c r="Z69" s="53"/>
      <c r="AA69" s="53"/>
      <c r="AB69" s="53"/>
      <c r="AC69" s="53"/>
    </row>
    <row r="70" spans="1:29" s="72" customFormat="1" x14ac:dyDescent="0.25">
      <c r="A70" s="40" t="s">
        <v>441</v>
      </c>
      <c r="B70" s="41"/>
      <c r="C70" s="42"/>
      <c r="D70" s="43" t="s">
        <v>445</v>
      </c>
      <c r="E70" s="43"/>
      <c r="F70" s="43"/>
      <c r="G70" s="44"/>
      <c r="H70" s="46"/>
      <c r="I70" s="46"/>
      <c r="J70" s="46"/>
      <c r="K70" s="46">
        <f t="shared" ref="K70" si="192">ROUND((SUM(K71:K73)),2)</f>
        <v>0</v>
      </c>
      <c r="L70" s="46">
        <f t="shared" ref="L70" si="193">ROUND((SUM(L71:L73)),2)</f>
        <v>0</v>
      </c>
      <c r="M70" s="46">
        <f t="shared" ref="M70" si="194">ROUND((SUM(M71:M73)),2)</f>
        <v>0</v>
      </c>
      <c r="N70" s="46"/>
      <c r="O70" s="46"/>
      <c r="P70" s="46"/>
      <c r="Q70" s="46"/>
      <c r="R70" s="46">
        <f t="shared" ref="R70:S70" si="195">ROUND((SUM(R71:R73)),2)</f>
        <v>0</v>
      </c>
      <c r="S70" s="46">
        <f t="shared" si="195"/>
        <v>0</v>
      </c>
      <c r="T70" s="46">
        <f>ROUND((SUM(T71:T73)),2)</f>
        <v>0</v>
      </c>
      <c r="U70" s="53"/>
      <c r="V70" s="53"/>
      <c r="W70" s="53"/>
      <c r="X70" s="53"/>
      <c r="Y70" s="53"/>
      <c r="Z70" s="53"/>
      <c r="AA70" s="53"/>
      <c r="AB70" s="53"/>
      <c r="AC70" s="53"/>
    </row>
    <row r="71" spans="1:29" s="72" customFormat="1" ht="48" x14ac:dyDescent="0.25">
      <c r="A71" s="45" t="s">
        <v>442</v>
      </c>
      <c r="B71" s="37" t="s">
        <v>105</v>
      </c>
      <c r="C71" s="63">
        <v>87640</v>
      </c>
      <c r="D71" s="62" t="s">
        <v>62</v>
      </c>
      <c r="E71" s="6" t="s">
        <v>32</v>
      </c>
      <c r="F71" s="6" t="s">
        <v>168</v>
      </c>
      <c r="G71" s="38">
        <v>92.45</v>
      </c>
      <c r="H71" s="7"/>
      <c r="I71" s="7"/>
      <c r="J71" s="7">
        <f>ROUND((I71+H71),2)</f>
        <v>0</v>
      </c>
      <c r="K71" s="7">
        <f>ROUND((H71*G71),2)</f>
        <v>0</v>
      </c>
      <c r="L71" s="7">
        <f>ROUND((I71*G71),2)</f>
        <v>0</v>
      </c>
      <c r="M71" s="7">
        <f>ROUND((L71+K71),2)</f>
        <v>0</v>
      </c>
      <c r="N71" s="7">
        <f>ROUND((IF(Q71="BDI 1",((1+($T$3/100))*H71),((1+($T$4/100))*H71))),2)</f>
        <v>0</v>
      </c>
      <c r="O71" s="7">
        <f>ROUND((IF(Q71="BDI 1",((1+($T$3/100))*I71),((1+($T$4/100))*I71))),2)</f>
        <v>0</v>
      </c>
      <c r="P71" s="7">
        <f>ROUND((N71+O71),2)</f>
        <v>0</v>
      </c>
      <c r="Q71" s="39" t="s">
        <v>113</v>
      </c>
      <c r="R71" s="7">
        <f t="shared" ref="R71:R73" si="196">ROUND(N71*G71,2)</f>
        <v>0</v>
      </c>
      <c r="S71" s="7">
        <f t="shared" ref="S71:S73" si="197">ROUND(O71*G71,2)</f>
        <v>0</v>
      </c>
      <c r="T71" s="8">
        <f>ROUND(R71+S71,2)</f>
        <v>0</v>
      </c>
      <c r="U71" s="53"/>
      <c r="V71" s="53"/>
      <c r="W71" s="53"/>
      <c r="X71" s="53"/>
      <c r="Y71" s="53"/>
      <c r="Z71" s="53"/>
      <c r="AA71" s="53"/>
      <c r="AB71" s="53"/>
      <c r="AC71" s="53"/>
    </row>
    <row r="72" spans="1:29" s="72" customFormat="1" ht="36" x14ac:dyDescent="0.25">
      <c r="A72" s="45" t="s">
        <v>443</v>
      </c>
      <c r="B72" s="37" t="s">
        <v>105</v>
      </c>
      <c r="C72" s="63">
        <v>87262</v>
      </c>
      <c r="D72" s="62" t="s">
        <v>140</v>
      </c>
      <c r="E72" s="6" t="s">
        <v>32</v>
      </c>
      <c r="F72" s="6" t="s">
        <v>160</v>
      </c>
      <c r="G72" s="38">
        <v>85.75</v>
      </c>
      <c r="H72" s="7"/>
      <c r="I72" s="7"/>
      <c r="J72" s="7">
        <f t="shared" ref="J72:J73" si="198">ROUND((I72+H72),2)</f>
        <v>0</v>
      </c>
      <c r="K72" s="7">
        <f t="shared" ref="K72:K73" si="199">ROUND((H72*G72),2)</f>
        <v>0</v>
      </c>
      <c r="L72" s="7">
        <f t="shared" ref="L72:L73" si="200">ROUND((I72*G72),2)</f>
        <v>0</v>
      </c>
      <c r="M72" s="7">
        <f t="shared" ref="M72:M73" si="201">ROUND((L72+K72),2)</f>
        <v>0</v>
      </c>
      <c r="N72" s="7">
        <f>ROUND((IF(Q72="BDI 1",((1+($T$3/100))*H72),((1+($T$4/100))*H72))),2)</f>
        <v>0</v>
      </c>
      <c r="O72" s="7">
        <f>ROUND((IF(Q72="BDI 1",((1+($T$3/100))*I72),((1+($T$4/100))*I72))),2)</f>
        <v>0</v>
      </c>
      <c r="P72" s="7">
        <f t="shared" ref="P72:P73" si="202">ROUND((N72+O72),2)</f>
        <v>0</v>
      </c>
      <c r="Q72" s="39" t="s">
        <v>113</v>
      </c>
      <c r="R72" s="7">
        <f t="shared" si="196"/>
        <v>0</v>
      </c>
      <c r="S72" s="7">
        <f t="shared" si="197"/>
        <v>0</v>
      </c>
      <c r="T72" s="8">
        <f>ROUND(R72+S72,2)</f>
        <v>0</v>
      </c>
      <c r="U72" s="53"/>
      <c r="V72" s="53"/>
      <c r="W72" s="53"/>
      <c r="X72" s="53"/>
      <c r="Y72" s="53"/>
      <c r="Z72" s="53"/>
      <c r="AA72" s="53"/>
      <c r="AB72" s="53"/>
      <c r="AC72" s="53"/>
    </row>
    <row r="73" spans="1:29" s="72" customFormat="1" ht="24" x14ac:dyDescent="0.25">
      <c r="A73" s="45" t="s">
        <v>444</v>
      </c>
      <c r="B73" s="37" t="s">
        <v>105</v>
      </c>
      <c r="C73" s="63">
        <v>101751</v>
      </c>
      <c r="D73" s="62" t="s">
        <v>46</v>
      </c>
      <c r="E73" s="6" t="s">
        <v>32</v>
      </c>
      <c r="F73" s="6" t="s">
        <v>160</v>
      </c>
      <c r="G73" s="38">
        <v>18.04</v>
      </c>
      <c r="H73" s="7"/>
      <c r="I73" s="7"/>
      <c r="J73" s="7">
        <f t="shared" si="198"/>
        <v>0</v>
      </c>
      <c r="K73" s="7">
        <f t="shared" si="199"/>
        <v>0</v>
      </c>
      <c r="L73" s="7">
        <f t="shared" si="200"/>
        <v>0</v>
      </c>
      <c r="M73" s="7">
        <f t="shared" si="201"/>
        <v>0</v>
      </c>
      <c r="N73" s="7">
        <f t="shared" ref="N73" si="203">ROUND((IF(Q73="BDI 1",((1+($T$3/100))*H73),((1+($T$4/100))*H73))),2)</f>
        <v>0</v>
      </c>
      <c r="O73" s="7">
        <f t="shared" ref="O73" si="204">ROUND((IF(Q73="BDI 1",((1+($T$3/100))*I73),((1+($T$4/100))*I73))),2)</f>
        <v>0</v>
      </c>
      <c r="P73" s="7">
        <f t="shared" si="202"/>
        <v>0</v>
      </c>
      <c r="Q73" s="39" t="s">
        <v>113</v>
      </c>
      <c r="R73" s="7">
        <f t="shared" si="196"/>
        <v>0</v>
      </c>
      <c r="S73" s="7">
        <f t="shared" si="197"/>
        <v>0</v>
      </c>
      <c r="T73" s="8">
        <f t="shared" ref="T73" si="205">ROUND(R73+S73,2)</f>
        <v>0</v>
      </c>
      <c r="U73" s="53"/>
      <c r="V73" s="53"/>
      <c r="W73" s="53"/>
      <c r="X73" s="53"/>
      <c r="Y73" s="53"/>
      <c r="Z73" s="53"/>
      <c r="AA73" s="53"/>
      <c r="AB73" s="53"/>
      <c r="AC73" s="53"/>
    </row>
    <row r="74" spans="1:29" s="72" customFormat="1" x14ac:dyDescent="0.25">
      <c r="A74" s="40" t="s">
        <v>446</v>
      </c>
      <c r="B74" s="41"/>
      <c r="C74" s="42"/>
      <c r="D74" s="43" t="s">
        <v>461</v>
      </c>
      <c r="E74" s="43"/>
      <c r="F74" s="43"/>
      <c r="G74" s="44"/>
      <c r="H74" s="46"/>
      <c r="I74" s="46"/>
      <c r="J74" s="46"/>
      <c r="K74" s="46">
        <f t="shared" ref="K74:M74" si="206">ROUND((SUM(K75:K87)),2)</f>
        <v>0</v>
      </c>
      <c r="L74" s="46">
        <f t="shared" si="206"/>
        <v>0</v>
      </c>
      <c r="M74" s="46">
        <f t="shared" si="206"/>
        <v>0</v>
      </c>
      <c r="N74" s="46"/>
      <c r="O74" s="46"/>
      <c r="P74" s="46"/>
      <c r="Q74" s="46"/>
      <c r="R74" s="46">
        <f t="shared" ref="R74:S74" si="207">ROUND((SUM(R75:R87)),2)</f>
        <v>0</v>
      </c>
      <c r="S74" s="46">
        <f t="shared" si="207"/>
        <v>0</v>
      </c>
      <c r="T74" s="46">
        <f>ROUND((SUM(T75:T87)),2)</f>
        <v>0</v>
      </c>
      <c r="U74" s="53"/>
      <c r="V74" s="53"/>
      <c r="W74" s="53"/>
      <c r="X74" s="53"/>
      <c r="Y74" s="53"/>
      <c r="Z74" s="53"/>
      <c r="AA74" s="53"/>
      <c r="AB74" s="53"/>
      <c r="AC74" s="53"/>
    </row>
    <row r="75" spans="1:29" s="72" customFormat="1" ht="36" x14ac:dyDescent="0.25">
      <c r="A75" s="45" t="s">
        <v>447</v>
      </c>
      <c r="B75" s="37" t="s">
        <v>227</v>
      </c>
      <c r="C75" s="63">
        <v>873</v>
      </c>
      <c r="D75" s="62" t="s">
        <v>382</v>
      </c>
      <c r="E75" s="6" t="s">
        <v>32</v>
      </c>
      <c r="F75" s="6" t="s">
        <v>168</v>
      </c>
      <c r="G75" s="38">
        <v>266.74</v>
      </c>
      <c r="H75" s="7"/>
      <c r="I75" s="7"/>
      <c r="J75" s="7">
        <f>ROUND((I75+H75),2)</f>
        <v>0</v>
      </c>
      <c r="K75" s="7">
        <f>ROUND((H75*G75),2)</f>
        <v>0</v>
      </c>
      <c r="L75" s="7">
        <f>ROUND((I75*G75),2)</f>
        <v>0</v>
      </c>
      <c r="M75" s="7">
        <f>ROUND((L75+K75),2)</f>
        <v>0</v>
      </c>
      <c r="N75" s="7">
        <f>ROUND((IF(Q75="BDI 1",((1+($T$3/100))*H75),((1+($T$4/100))*H75))),2)</f>
        <v>0</v>
      </c>
      <c r="O75" s="7">
        <f>ROUND((IF(Q75="BDI 1",((1+($T$3/100))*I75),((1+($T$4/100))*I75))),2)</f>
        <v>0</v>
      </c>
      <c r="P75" s="7">
        <f>ROUND((N75+O75),2)</f>
        <v>0</v>
      </c>
      <c r="Q75" s="39" t="s">
        <v>113</v>
      </c>
      <c r="R75" s="7">
        <f t="shared" ref="R75" si="208">ROUND(N75*G75,2)</f>
        <v>0</v>
      </c>
      <c r="S75" s="7">
        <f t="shared" ref="S75" si="209">ROUND(O75*G75,2)</f>
        <v>0</v>
      </c>
      <c r="T75" s="8">
        <f>ROUND(R75+S75,2)</f>
        <v>0</v>
      </c>
      <c r="U75" s="53"/>
      <c r="V75" s="53"/>
      <c r="W75" s="53"/>
      <c r="X75" s="53"/>
      <c r="Y75" s="53"/>
      <c r="Z75" s="53"/>
      <c r="AA75" s="53"/>
      <c r="AB75" s="53"/>
      <c r="AC75" s="53"/>
    </row>
    <row r="76" spans="1:29" s="72" customFormat="1" ht="36" x14ac:dyDescent="0.25">
      <c r="A76" s="45" t="s">
        <v>448</v>
      </c>
      <c r="B76" s="37" t="s">
        <v>105</v>
      </c>
      <c r="C76" s="63">
        <v>103356</v>
      </c>
      <c r="D76" s="62" t="s">
        <v>56</v>
      </c>
      <c r="E76" s="6" t="s">
        <v>32</v>
      </c>
      <c r="F76" s="6" t="s">
        <v>168</v>
      </c>
      <c r="G76" s="38">
        <v>130.08000000000001</v>
      </c>
      <c r="H76" s="7"/>
      <c r="I76" s="7"/>
      <c r="J76" s="7">
        <f t="shared" ref="J76:J77" si="210">ROUND((I76+H76),2)</f>
        <v>0</v>
      </c>
      <c r="K76" s="7">
        <f t="shared" ref="K76:K77" si="211">ROUND((H76*G76),2)</f>
        <v>0</v>
      </c>
      <c r="L76" s="7">
        <f t="shared" ref="L76:L77" si="212">ROUND((I76*G76),2)</f>
        <v>0</v>
      </c>
      <c r="M76" s="7">
        <f t="shared" ref="M76:M77" si="213">ROUND((L76+K76),2)</f>
        <v>0</v>
      </c>
      <c r="N76" s="7">
        <f t="shared" ref="N76:N77" si="214">ROUND((IF(Q76="BDI 1",((1+($T$3/100))*H76),((1+($T$4/100))*H76))),2)</f>
        <v>0</v>
      </c>
      <c r="O76" s="7">
        <f t="shared" ref="O76:O77" si="215">ROUND((IF(Q76="BDI 1",((1+($T$3/100))*I76),((1+($T$4/100))*I76))),2)</f>
        <v>0</v>
      </c>
      <c r="P76" s="7">
        <f t="shared" ref="P76:P77" si="216">ROUND((N76+O76),2)</f>
        <v>0</v>
      </c>
      <c r="Q76" s="39" t="s">
        <v>113</v>
      </c>
      <c r="R76" s="7">
        <f t="shared" ref="R76:R77" si="217">ROUND(N76*G76,2)</f>
        <v>0</v>
      </c>
      <c r="S76" s="7">
        <f t="shared" ref="S76:S77" si="218">ROUND(O76*G76,2)</f>
        <v>0</v>
      </c>
      <c r="T76" s="8">
        <f t="shared" ref="T76:T77" si="219">ROUND(R76+S76,2)</f>
        <v>0</v>
      </c>
      <c r="U76" s="53"/>
      <c r="V76" s="53"/>
      <c r="W76" s="53"/>
      <c r="X76" s="53"/>
      <c r="Y76" s="53"/>
      <c r="Z76" s="53"/>
      <c r="AA76" s="53"/>
      <c r="AB76" s="53"/>
      <c r="AC76" s="53"/>
    </row>
    <row r="77" spans="1:29" s="72" customFormat="1" ht="48" x14ac:dyDescent="0.25">
      <c r="A77" s="45" t="s">
        <v>449</v>
      </c>
      <c r="B77" s="37" t="s">
        <v>105</v>
      </c>
      <c r="C77" s="63">
        <v>87879</v>
      </c>
      <c r="D77" s="62" t="s">
        <v>327</v>
      </c>
      <c r="E77" s="6" t="s">
        <v>32</v>
      </c>
      <c r="F77" s="6" t="s">
        <v>168</v>
      </c>
      <c r="G77" s="38">
        <v>588.70000000000005</v>
      </c>
      <c r="H77" s="7"/>
      <c r="I77" s="7"/>
      <c r="J77" s="7">
        <f t="shared" si="210"/>
        <v>0</v>
      </c>
      <c r="K77" s="7">
        <f t="shared" si="211"/>
        <v>0</v>
      </c>
      <c r="L77" s="7">
        <f t="shared" si="212"/>
        <v>0</v>
      </c>
      <c r="M77" s="7">
        <f t="shared" si="213"/>
        <v>0</v>
      </c>
      <c r="N77" s="7">
        <f t="shared" si="214"/>
        <v>0</v>
      </c>
      <c r="O77" s="7">
        <f t="shared" si="215"/>
        <v>0</v>
      </c>
      <c r="P77" s="7">
        <f t="shared" si="216"/>
        <v>0</v>
      </c>
      <c r="Q77" s="39" t="s">
        <v>113</v>
      </c>
      <c r="R77" s="7">
        <f t="shared" si="217"/>
        <v>0</v>
      </c>
      <c r="S77" s="7">
        <f t="shared" si="218"/>
        <v>0</v>
      </c>
      <c r="T77" s="8">
        <f t="shared" si="219"/>
        <v>0</v>
      </c>
      <c r="U77" s="53"/>
      <c r="V77" s="53"/>
      <c r="W77" s="53"/>
      <c r="X77" s="53"/>
      <c r="Y77" s="53"/>
      <c r="Z77" s="53"/>
      <c r="AA77" s="53"/>
      <c r="AB77" s="53"/>
      <c r="AC77" s="53"/>
    </row>
    <row r="78" spans="1:29" s="72" customFormat="1" ht="48" x14ac:dyDescent="0.25">
      <c r="A78" s="45" t="s">
        <v>450</v>
      </c>
      <c r="B78" s="37" t="s">
        <v>105</v>
      </c>
      <c r="C78" s="63">
        <v>87905</v>
      </c>
      <c r="D78" s="62" t="s">
        <v>329</v>
      </c>
      <c r="E78" s="6" t="s">
        <v>32</v>
      </c>
      <c r="F78" s="6" t="s">
        <v>168</v>
      </c>
      <c r="G78" s="38">
        <v>424.61</v>
      </c>
      <c r="H78" s="7"/>
      <c r="I78" s="7"/>
      <c r="J78" s="7">
        <f t="shared" ref="J78:J87" si="220">ROUND((I78+H78),2)</f>
        <v>0</v>
      </c>
      <c r="K78" s="7">
        <f t="shared" ref="K78:K87" si="221">ROUND((H78*G78),2)</f>
        <v>0</v>
      </c>
      <c r="L78" s="7">
        <f t="shared" ref="L78:L87" si="222">ROUND((I78*G78),2)</f>
        <v>0</v>
      </c>
      <c r="M78" s="7">
        <f t="shared" ref="M78:M87" si="223">ROUND((L78+K78),2)</f>
        <v>0</v>
      </c>
      <c r="N78" s="7">
        <f t="shared" ref="N78:N87" si="224">ROUND((IF(Q78="BDI 1",((1+($T$3/100))*H78),((1+($T$4/100))*H78))),2)</f>
        <v>0</v>
      </c>
      <c r="O78" s="7">
        <f t="shared" ref="O78:O87" si="225">ROUND((IF(Q78="BDI 1",((1+($T$3/100))*I78),((1+($T$4/100))*I78))),2)</f>
        <v>0</v>
      </c>
      <c r="P78" s="7">
        <f t="shared" ref="P78:P87" si="226">ROUND((N78+O78),2)</f>
        <v>0</v>
      </c>
      <c r="Q78" s="39" t="s">
        <v>113</v>
      </c>
      <c r="R78" s="7">
        <f t="shared" ref="R78:R87" si="227">ROUND(N78*G78,2)</f>
        <v>0</v>
      </c>
      <c r="S78" s="7">
        <f t="shared" ref="S78:S87" si="228">ROUND(O78*G78,2)</f>
        <v>0</v>
      </c>
      <c r="T78" s="8">
        <f t="shared" ref="T78:T87" si="229">ROUND(R78+S78,2)</f>
        <v>0</v>
      </c>
      <c r="U78" s="53"/>
      <c r="V78" s="53"/>
      <c r="W78" s="53"/>
      <c r="X78" s="53"/>
      <c r="Y78" s="53"/>
      <c r="Z78" s="53"/>
      <c r="AA78" s="53"/>
      <c r="AB78" s="53"/>
      <c r="AC78" s="53"/>
    </row>
    <row r="79" spans="1:29" s="72" customFormat="1" ht="60" x14ac:dyDescent="0.25">
      <c r="A79" s="45" t="s">
        <v>451</v>
      </c>
      <c r="B79" s="37" t="s">
        <v>105</v>
      </c>
      <c r="C79" s="63">
        <v>104233</v>
      </c>
      <c r="D79" s="62" t="s">
        <v>121</v>
      </c>
      <c r="E79" s="6" t="s">
        <v>32</v>
      </c>
      <c r="F79" s="6" t="s">
        <v>168</v>
      </c>
      <c r="G79" s="38">
        <v>424.61</v>
      </c>
      <c r="H79" s="7"/>
      <c r="I79" s="7"/>
      <c r="J79" s="7">
        <f t="shared" si="220"/>
        <v>0</v>
      </c>
      <c r="K79" s="7">
        <f t="shared" si="221"/>
        <v>0</v>
      </c>
      <c r="L79" s="7">
        <f t="shared" si="222"/>
        <v>0</v>
      </c>
      <c r="M79" s="7">
        <f t="shared" si="223"/>
        <v>0</v>
      </c>
      <c r="N79" s="7">
        <f t="shared" si="224"/>
        <v>0</v>
      </c>
      <c r="O79" s="7">
        <f t="shared" si="225"/>
        <v>0</v>
      </c>
      <c r="P79" s="7">
        <f t="shared" si="226"/>
        <v>0</v>
      </c>
      <c r="Q79" s="39" t="s">
        <v>113</v>
      </c>
      <c r="R79" s="7">
        <f t="shared" si="227"/>
        <v>0</v>
      </c>
      <c r="S79" s="7">
        <f t="shared" si="228"/>
        <v>0</v>
      </c>
      <c r="T79" s="8">
        <f t="shared" si="229"/>
        <v>0</v>
      </c>
      <c r="U79" s="53"/>
      <c r="V79" s="53"/>
      <c r="W79" s="53"/>
      <c r="X79" s="53"/>
      <c r="Y79" s="53"/>
      <c r="Z79" s="53"/>
      <c r="AA79" s="53"/>
      <c r="AB79" s="53"/>
      <c r="AC79" s="53"/>
    </row>
    <row r="80" spans="1:29" s="72" customFormat="1" ht="48" x14ac:dyDescent="0.25">
      <c r="A80" s="45" t="s">
        <v>452</v>
      </c>
      <c r="B80" s="37" t="s">
        <v>227</v>
      </c>
      <c r="C80" s="63">
        <v>1176</v>
      </c>
      <c r="D80" s="62" t="s">
        <v>383</v>
      </c>
      <c r="E80" s="6" t="s">
        <v>32</v>
      </c>
      <c r="F80" s="6" t="s">
        <v>168</v>
      </c>
      <c r="G80" s="38">
        <v>588.70000000000005</v>
      </c>
      <c r="H80" s="7"/>
      <c r="I80" s="7"/>
      <c r="J80" s="7">
        <f t="shared" si="220"/>
        <v>0</v>
      </c>
      <c r="K80" s="7">
        <f t="shared" si="221"/>
        <v>0</v>
      </c>
      <c r="L80" s="7">
        <f t="shared" si="222"/>
        <v>0</v>
      </c>
      <c r="M80" s="7">
        <f t="shared" si="223"/>
        <v>0</v>
      </c>
      <c r="N80" s="7">
        <f t="shared" si="224"/>
        <v>0</v>
      </c>
      <c r="O80" s="7">
        <f t="shared" si="225"/>
        <v>0</v>
      </c>
      <c r="P80" s="7">
        <f t="shared" si="226"/>
        <v>0</v>
      </c>
      <c r="Q80" s="39" t="s">
        <v>113</v>
      </c>
      <c r="R80" s="7">
        <f t="shared" si="227"/>
        <v>0</v>
      </c>
      <c r="S80" s="7">
        <f t="shared" si="228"/>
        <v>0</v>
      </c>
      <c r="T80" s="8">
        <f t="shared" si="229"/>
        <v>0</v>
      </c>
      <c r="U80" s="53"/>
      <c r="V80" s="53"/>
      <c r="W80" s="53"/>
      <c r="X80" s="53"/>
      <c r="Y80" s="53"/>
      <c r="Z80" s="53"/>
      <c r="AA80" s="53"/>
      <c r="AB80" s="53"/>
      <c r="AC80" s="53"/>
    </row>
    <row r="81" spans="1:29" s="72" customFormat="1" ht="36" x14ac:dyDescent="0.25">
      <c r="A81" s="45" t="s">
        <v>453</v>
      </c>
      <c r="B81" s="37" t="s">
        <v>105</v>
      </c>
      <c r="C81" s="63">
        <v>90406</v>
      </c>
      <c r="D81" s="62" t="s">
        <v>218</v>
      </c>
      <c r="E81" s="6" t="s">
        <v>32</v>
      </c>
      <c r="F81" s="6" t="s">
        <v>168</v>
      </c>
      <c r="G81" s="38">
        <v>87.67</v>
      </c>
      <c r="H81" s="7"/>
      <c r="I81" s="7"/>
      <c r="J81" s="7">
        <f t="shared" si="220"/>
        <v>0</v>
      </c>
      <c r="K81" s="7">
        <f t="shared" si="221"/>
        <v>0</v>
      </c>
      <c r="L81" s="7">
        <f t="shared" si="222"/>
        <v>0</v>
      </c>
      <c r="M81" s="7">
        <f t="shared" si="223"/>
        <v>0</v>
      </c>
      <c r="N81" s="7">
        <f t="shared" si="224"/>
        <v>0</v>
      </c>
      <c r="O81" s="7">
        <f t="shared" si="225"/>
        <v>0</v>
      </c>
      <c r="P81" s="7">
        <f t="shared" si="226"/>
        <v>0</v>
      </c>
      <c r="Q81" s="39" t="s">
        <v>113</v>
      </c>
      <c r="R81" s="7">
        <f t="shared" si="227"/>
        <v>0</v>
      </c>
      <c r="S81" s="7">
        <f t="shared" si="228"/>
        <v>0</v>
      </c>
      <c r="T81" s="8">
        <f t="shared" si="229"/>
        <v>0</v>
      </c>
      <c r="U81" s="53"/>
      <c r="V81" s="53"/>
      <c r="W81" s="53"/>
      <c r="X81" s="53"/>
      <c r="Y81" s="53"/>
      <c r="Z81" s="53"/>
      <c r="AA81" s="53"/>
      <c r="AB81" s="53"/>
      <c r="AC81" s="53"/>
    </row>
    <row r="82" spans="1:29" s="72" customFormat="1" ht="36" x14ac:dyDescent="0.25">
      <c r="A82" s="45" t="s">
        <v>454</v>
      </c>
      <c r="B82" s="37" t="s">
        <v>105</v>
      </c>
      <c r="C82" s="63">
        <v>88412</v>
      </c>
      <c r="D82" s="62" t="s">
        <v>215</v>
      </c>
      <c r="E82" s="6" t="s">
        <v>32</v>
      </c>
      <c r="F82" s="6" t="s">
        <v>168</v>
      </c>
      <c r="G82" s="38">
        <v>424.61</v>
      </c>
      <c r="H82" s="7"/>
      <c r="I82" s="7"/>
      <c r="J82" s="7">
        <f t="shared" si="220"/>
        <v>0</v>
      </c>
      <c r="K82" s="7">
        <f t="shared" si="221"/>
        <v>0</v>
      </c>
      <c r="L82" s="7">
        <f t="shared" si="222"/>
        <v>0</v>
      </c>
      <c r="M82" s="7">
        <f t="shared" si="223"/>
        <v>0</v>
      </c>
      <c r="N82" s="7">
        <f t="shared" si="224"/>
        <v>0</v>
      </c>
      <c r="O82" s="7">
        <f t="shared" si="225"/>
        <v>0</v>
      </c>
      <c r="P82" s="7">
        <f t="shared" si="226"/>
        <v>0</v>
      </c>
      <c r="Q82" s="39" t="s">
        <v>113</v>
      </c>
      <c r="R82" s="7">
        <f t="shared" si="227"/>
        <v>0</v>
      </c>
      <c r="S82" s="7">
        <f t="shared" si="228"/>
        <v>0</v>
      </c>
      <c r="T82" s="8">
        <f t="shared" si="229"/>
        <v>0</v>
      </c>
      <c r="U82" s="53"/>
      <c r="V82" s="53"/>
      <c r="W82" s="53"/>
      <c r="X82" s="53"/>
      <c r="Y82" s="53"/>
      <c r="Z82" s="53"/>
      <c r="AA82" s="53"/>
      <c r="AB82" s="53"/>
      <c r="AC82" s="53"/>
    </row>
    <row r="83" spans="1:29" s="72" customFormat="1" ht="24" x14ac:dyDescent="0.25">
      <c r="A83" s="45" t="s">
        <v>455</v>
      </c>
      <c r="B83" s="37" t="s">
        <v>105</v>
      </c>
      <c r="C83" s="63">
        <v>88485</v>
      </c>
      <c r="D83" s="62" t="s">
        <v>147</v>
      </c>
      <c r="E83" s="6" t="s">
        <v>32</v>
      </c>
      <c r="F83" s="6" t="s">
        <v>168</v>
      </c>
      <c r="G83" s="38">
        <v>588.70000000000005</v>
      </c>
      <c r="H83" s="7"/>
      <c r="I83" s="7"/>
      <c r="J83" s="7">
        <f t="shared" si="220"/>
        <v>0</v>
      </c>
      <c r="K83" s="7">
        <f t="shared" si="221"/>
        <v>0</v>
      </c>
      <c r="L83" s="7">
        <f t="shared" si="222"/>
        <v>0</v>
      </c>
      <c r="M83" s="7">
        <f t="shared" si="223"/>
        <v>0</v>
      </c>
      <c r="N83" s="7">
        <f t="shared" si="224"/>
        <v>0</v>
      </c>
      <c r="O83" s="7">
        <f t="shared" si="225"/>
        <v>0</v>
      </c>
      <c r="P83" s="7">
        <f t="shared" si="226"/>
        <v>0</v>
      </c>
      <c r="Q83" s="39" t="s">
        <v>113</v>
      </c>
      <c r="R83" s="7">
        <f t="shared" si="227"/>
        <v>0</v>
      </c>
      <c r="S83" s="7">
        <f t="shared" si="228"/>
        <v>0</v>
      </c>
      <c r="T83" s="8">
        <f t="shared" si="229"/>
        <v>0</v>
      </c>
      <c r="U83" s="53"/>
      <c r="V83" s="53"/>
      <c r="W83" s="53"/>
      <c r="X83" s="53"/>
      <c r="Y83" s="53"/>
      <c r="Z83" s="53"/>
      <c r="AA83" s="53"/>
      <c r="AB83" s="53"/>
      <c r="AC83" s="53"/>
    </row>
    <row r="84" spans="1:29" s="72" customFormat="1" ht="36" x14ac:dyDescent="0.25">
      <c r="A84" s="45" t="s">
        <v>456</v>
      </c>
      <c r="B84" s="37" t="s">
        <v>105</v>
      </c>
      <c r="C84" s="63">
        <v>95622</v>
      </c>
      <c r="D84" s="62" t="s">
        <v>216</v>
      </c>
      <c r="E84" s="6" t="s">
        <v>32</v>
      </c>
      <c r="F84" s="6" t="s">
        <v>168</v>
      </c>
      <c r="G84" s="38">
        <v>588.70000000000005</v>
      </c>
      <c r="H84" s="7"/>
      <c r="I84" s="7"/>
      <c r="J84" s="7">
        <f t="shared" si="220"/>
        <v>0</v>
      </c>
      <c r="K84" s="7">
        <f t="shared" si="221"/>
        <v>0</v>
      </c>
      <c r="L84" s="7">
        <f t="shared" si="222"/>
        <v>0</v>
      </c>
      <c r="M84" s="7">
        <f t="shared" si="223"/>
        <v>0</v>
      </c>
      <c r="N84" s="7">
        <f t="shared" si="224"/>
        <v>0</v>
      </c>
      <c r="O84" s="7">
        <f t="shared" si="225"/>
        <v>0</v>
      </c>
      <c r="P84" s="7">
        <f t="shared" si="226"/>
        <v>0</v>
      </c>
      <c r="Q84" s="39" t="s">
        <v>113</v>
      </c>
      <c r="R84" s="7">
        <f t="shared" si="227"/>
        <v>0</v>
      </c>
      <c r="S84" s="7">
        <f t="shared" si="228"/>
        <v>0</v>
      </c>
      <c r="T84" s="8">
        <f t="shared" si="229"/>
        <v>0</v>
      </c>
      <c r="U84" s="53"/>
      <c r="V84" s="53"/>
      <c r="W84" s="53"/>
      <c r="X84" s="53"/>
      <c r="Y84" s="53"/>
      <c r="Z84" s="53"/>
      <c r="AA84" s="53"/>
      <c r="AB84" s="53"/>
      <c r="AC84" s="53"/>
    </row>
    <row r="85" spans="1:29" s="72" customFormat="1" ht="24" x14ac:dyDescent="0.25">
      <c r="A85" s="45" t="s">
        <v>457</v>
      </c>
      <c r="B85" s="37" t="s">
        <v>105</v>
      </c>
      <c r="C85" s="63">
        <v>88484</v>
      </c>
      <c r="D85" s="62" t="s">
        <v>139</v>
      </c>
      <c r="E85" s="6" t="s">
        <v>32</v>
      </c>
      <c r="F85" s="6" t="s">
        <v>168</v>
      </c>
      <c r="G85" s="38">
        <v>87.67</v>
      </c>
      <c r="H85" s="7"/>
      <c r="I85" s="7"/>
      <c r="J85" s="7">
        <f t="shared" si="220"/>
        <v>0</v>
      </c>
      <c r="K85" s="7">
        <f t="shared" si="221"/>
        <v>0</v>
      </c>
      <c r="L85" s="7">
        <f t="shared" si="222"/>
        <v>0</v>
      </c>
      <c r="M85" s="7">
        <f t="shared" si="223"/>
        <v>0</v>
      </c>
      <c r="N85" s="7">
        <f t="shared" si="224"/>
        <v>0</v>
      </c>
      <c r="O85" s="7">
        <f t="shared" si="225"/>
        <v>0</v>
      </c>
      <c r="P85" s="7">
        <f t="shared" si="226"/>
        <v>0</v>
      </c>
      <c r="Q85" s="39" t="s">
        <v>113</v>
      </c>
      <c r="R85" s="7">
        <f t="shared" si="227"/>
        <v>0</v>
      </c>
      <c r="S85" s="7">
        <f t="shared" si="228"/>
        <v>0</v>
      </c>
      <c r="T85" s="8">
        <f t="shared" si="229"/>
        <v>0</v>
      </c>
      <c r="U85" s="53"/>
      <c r="V85" s="53"/>
      <c r="W85" s="53"/>
      <c r="X85" s="53"/>
      <c r="Y85" s="53"/>
      <c r="Z85" s="53"/>
      <c r="AA85" s="53"/>
      <c r="AB85" s="53"/>
      <c r="AC85" s="53"/>
    </row>
    <row r="86" spans="1:29" s="72" customFormat="1" ht="36" x14ac:dyDescent="0.25">
      <c r="A86" s="45" t="s">
        <v>458</v>
      </c>
      <c r="B86" s="37" t="s">
        <v>105</v>
      </c>
      <c r="C86" s="63">
        <v>95623</v>
      </c>
      <c r="D86" s="62" t="s">
        <v>217</v>
      </c>
      <c r="E86" s="6" t="s">
        <v>32</v>
      </c>
      <c r="F86" s="6" t="s">
        <v>168</v>
      </c>
      <c r="G86" s="38">
        <v>424.61</v>
      </c>
      <c r="H86" s="7"/>
      <c r="I86" s="7"/>
      <c r="J86" s="7">
        <f t="shared" si="220"/>
        <v>0</v>
      </c>
      <c r="K86" s="7">
        <f t="shared" si="221"/>
        <v>0</v>
      </c>
      <c r="L86" s="7">
        <f t="shared" si="222"/>
        <v>0</v>
      </c>
      <c r="M86" s="7">
        <f t="shared" si="223"/>
        <v>0</v>
      </c>
      <c r="N86" s="7">
        <f t="shared" si="224"/>
        <v>0</v>
      </c>
      <c r="O86" s="7">
        <f t="shared" si="225"/>
        <v>0</v>
      </c>
      <c r="P86" s="7">
        <f t="shared" si="226"/>
        <v>0</v>
      </c>
      <c r="Q86" s="39" t="s">
        <v>113</v>
      </c>
      <c r="R86" s="7">
        <f t="shared" si="227"/>
        <v>0</v>
      </c>
      <c r="S86" s="7">
        <f t="shared" si="228"/>
        <v>0</v>
      </c>
      <c r="T86" s="8">
        <f t="shared" si="229"/>
        <v>0</v>
      </c>
      <c r="U86" s="53"/>
      <c r="V86" s="53"/>
      <c r="W86" s="53"/>
      <c r="X86" s="53"/>
      <c r="Y86" s="53"/>
      <c r="Z86" s="53"/>
      <c r="AA86" s="53"/>
      <c r="AB86" s="53"/>
      <c r="AC86" s="53"/>
    </row>
    <row r="87" spans="1:29" s="72" customFormat="1" ht="24" x14ac:dyDescent="0.25">
      <c r="A87" s="45" t="s">
        <v>459</v>
      </c>
      <c r="B87" s="37" t="s">
        <v>105</v>
      </c>
      <c r="C87" s="63">
        <v>88488</v>
      </c>
      <c r="D87" s="62" t="s">
        <v>133</v>
      </c>
      <c r="E87" s="6" t="s">
        <v>32</v>
      </c>
      <c r="F87" s="6" t="s">
        <v>168</v>
      </c>
      <c r="G87" s="38">
        <v>87.67</v>
      </c>
      <c r="H87" s="7"/>
      <c r="I87" s="7"/>
      <c r="J87" s="7">
        <f t="shared" si="220"/>
        <v>0</v>
      </c>
      <c r="K87" s="7">
        <f t="shared" si="221"/>
        <v>0</v>
      </c>
      <c r="L87" s="7">
        <f t="shared" si="222"/>
        <v>0</v>
      </c>
      <c r="M87" s="7">
        <f t="shared" si="223"/>
        <v>0</v>
      </c>
      <c r="N87" s="7">
        <f t="shared" si="224"/>
        <v>0</v>
      </c>
      <c r="O87" s="7">
        <f t="shared" si="225"/>
        <v>0</v>
      </c>
      <c r="P87" s="7">
        <f t="shared" si="226"/>
        <v>0</v>
      </c>
      <c r="Q87" s="39" t="s">
        <v>113</v>
      </c>
      <c r="R87" s="7">
        <f t="shared" si="227"/>
        <v>0</v>
      </c>
      <c r="S87" s="7">
        <f t="shared" si="228"/>
        <v>0</v>
      </c>
      <c r="T87" s="8">
        <f t="shared" si="229"/>
        <v>0</v>
      </c>
      <c r="U87" s="53"/>
      <c r="V87" s="53"/>
      <c r="W87" s="53"/>
      <c r="X87" s="53"/>
      <c r="Y87" s="53"/>
      <c r="Z87" s="53"/>
      <c r="AA87" s="53"/>
      <c r="AB87" s="53"/>
      <c r="AC87" s="53"/>
    </row>
    <row r="88" spans="1:29" s="72" customFormat="1" x14ac:dyDescent="0.25">
      <c r="A88" s="40" t="s">
        <v>460</v>
      </c>
      <c r="B88" s="41"/>
      <c r="C88" s="42"/>
      <c r="D88" s="43" t="s">
        <v>115</v>
      </c>
      <c r="E88" s="43"/>
      <c r="F88" s="43"/>
      <c r="G88" s="44"/>
      <c r="H88" s="46"/>
      <c r="I88" s="46"/>
      <c r="J88" s="46"/>
      <c r="K88" s="46">
        <f t="shared" ref="K88:L88" si="230">ROUND((SUM(K89:K92)),2)</f>
        <v>0</v>
      </c>
      <c r="L88" s="46">
        <f t="shared" si="230"/>
        <v>0</v>
      </c>
      <c r="M88" s="46">
        <f>ROUND((SUM(M89:M92)),2)</f>
        <v>0</v>
      </c>
      <c r="N88" s="46"/>
      <c r="O88" s="46"/>
      <c r="P88" s="46"/>
      <c r="Q88" s="46"/>
      <c r="R88" s="46">
        <f t="shared" ref="R88:S88" si="231">ROUND((SUM(R89:R92)),2)</f>
        <v>0</v>
      </c>
      <c r="S88" s="46">
        <f t="shared" si="231"/>
        <v>0</v>
      </c>
      <c r="T88" s="46">
        <f>ROUND((SUM(T89:T92)),2)</f>
        <v>0</v>
      </c>
      <c r="U88" s="53"/>
      <c r="V88" s="53"/>
      <c r="W88" s="53"/>
      <c r="X88" s="53"/>
      <c r="Y88" s="53"/>
      <c r="Z88" s="53"/>
      <c r="AA88" s="53"/>
      <c r="AB88" s="53"/>
      <c r="AC88" s="53"/>
    </row>
    <row r="89" spans="1:29" s="72" customFormat="1" ht="24" x14ac:dyDescent="0.25">
      <c r="A89" s="45" t="s">
        <v>462</v>
      </c>
      <c r="B89" s="37" t="s">
        <v>227</v>
      </c>
      <c r="C89" s="63">
        <v>1234</v>
      </c>
      <c r="D89" s="62" t="s">
        <v>384</v>
      </c>
      <c r="E89" s="6" t="s">
        <v>31</v>
      </c>
      <c r="F89" s="6" t="s">
        <v>168</v>
      </c>
      <c r="G89" s="38">
        <v>9</v>
      </c>
      <c r="H89" s="7"/>
      <c r="I89" s="7"/>
      <c r="J89" s="7">
        <f>ROUND((I89+H89),2)</f>
        <v>0</v>
      </c>
      <c r="K89" s="7">
        <f>ROUND((H89*G89),2)</f>
        <v>0</v>
      </c>
      <c r="L89" s="7">
        <f>ROUND((I89*G89),2)</f>
        <v>0</v>
      </c>
      <c r="M89" s="7">
        <f>ROUND((L89+K89),2)</f>
        <v>0</v>
      </c>
      <c r="N89" s="7">
        <f>ROUND((IF(Q89="BDI 1",((1+($T$3/100))*H89),((1+($T$4/100))*H89))),2)</f>
        <v>0</v>
      </c>
      <c r="O89" s="7">
        <f>ROUND((IF(Q89="BDI 1",((1+($T$3/100))*I89),((1+($T$4/100))*I89))),2)</f>
        <v>0</v>
      </c>
      <c r="P89" s="7">
        <f>ROUND((N89+O89),2)</f>
        <v>0</v>
      </c>
      <c r="Q89" s="39" t="s">
        <v>113</v>
      </c>
      <c r="R89" s="7">
        <f t="shared" ref="R89:R91" si="232">ROUND(N89*G89,2)</f>
        <v>0</v>
      </c>
      <c r="S89" s="7">
        <f t="shared" ref="S89:S91" si="233">ROUND(O89*G89,2)</f>
        <v>0</v>
      </c>
      <c r="T89" s="8">
        <f>ROUND(R89+S89,2)</f>
        <v>0</v>
      </c>
      <c r="U89" s="53"/>
      <c r="V89" s="53"/>
      <c r="W89" s="53"/>
      <c r="X89" s="53"/>
      <c r="Y89" s="53"/>
      <c r="Z89" s="53"/>
      <c r="AA89" s="53"/>
      <c r="AB89" s="53"/>
      <c r="AC89" s="53"/>
    </row>
    <row r="90" spans="1:29" s="72" customFormat="1" x14ac:dyDescent="0.25">
      <c r="A90" s="45" t="s">
        <v>463</v>
      </c>
      <c r="B90" s="37" t="s">
        <v>227</v>
      </c>
      <c r="C90" s="63">
        <v>1187</v>
      </c>
      <c r="D90" s="62" t="s">
        <v>385</v>
      </c>
      <c r="E90" s="6" t="s">
        <v>32</v>
      </c>
      <c r="F90" s="6" t="s">
        <v>160</v>
      </c>
      <c r="G90" s="38">
        <v>11.52</v>
      </c>
      <c r="H90" s="7"/>
      <c r="I90" s="7"/>
      <c r="J90" s="7">
        <f t="shared" ref="J90:J91" si="234">ROUND((I90+H90),2)</f>
        <v>0</v>
      </c>
      <c r="K90" s="7">
        <f t="shared" ref="K90:K91" si="235">ROUND((H90*G90),2)</f>
        <v>0</v>
      </c>
      <c r="L90" s="7">
        <f t="shared" ref="L90:L91" si="236">ROUND((I90*G90),2)</f>
        <v>0</v>
      </c>
      <c r="M90" s="7">
        <f t="shared" ref="M90:M91" si="237">ROUND((L90+K90),2)</f>
        <v>0</v>
      </c>
      <c r="N90" s="7">
        <f>ROUND((IF(Q90="BDI 1",((1+($T$3/100))*H90),((1+($T$4/100))*H90))),2)</f>
        <v>0</v>
      </c>
      <c r="O90" s="7">
        <f>ROUND((IF(Q90="BDI 1",((1+($T$3/100))*I90),((1+($T$4/100))*I90))),2)</f>
        <v>0</v>
      </c>
      <c r="P90" s="7">
        <f t="shared" ref="P90:P91" si="238">ROUND((N90+O90),2)</f>
        <v>0</v>
      </c>
      <c r="Q90" s="39" t="s">
        <v>113</v>
      </c>
      <c r="R90" s="7">
        <f t="shared" si="232"/>
        <v>0</v>
      </c>
      <c r="S90" s="7">
        <f t="shared" si="233"/>
        <v>0</v>
      </c>
      <c r="T90" s="8">
        <f>ROUND(R90+S90,2)</f>
        <v>0</v>
      </c>
      <c r="U90" s="53"/>
      <c r="V90" s="53"/>
      <c r="W90" s="53"/>
      <c r="X90" s="53"/>
      <c r="Y90" s="53"/>
      <c r="Z90" s="53"/>
      <c r="AA90" s="53"/>
      <c r="AB90" s="53"/>
      <c r="AC90" s="53"/>
    </row>
    <row r="91" spans="1:29" s="72" customFormat="1" x14ac:dyDescent="0.25">
      <c r="A91" s="45" t="s">
        <v>464</v>
      </c>
      <c r="B91" s="37" t="s">
        <v>227</v>
      </c>
      <c r="C91" s="63">
        <v>793</v>
      </c>
      <c r="D91" s="62" t="s">
        <v>386</v>
      </c>
      <c r="E91" s="6" t="s">
        <v>31</v>
      </c>
      <c r="F91" s="6" t="s">
        <v>160</v>
      </c>
      <c r="G91" s="38">
        <v>1</v>
      </c>
      <c r="H91" s="7"/>
      <c r="I91" s="7"/>
      <c r="J91" s="7">
        <f t="shared" si="234"/>
        <v>0</v>
      </c>
      <c r="K91" s="7">
        <f t="shared" si="235"/>
        <v>0</v>
      </c>
      <c r="L91" s="7">
        <f t="shared" si="236"/>
        <v>0</v>
      </c>
      <c r="M91" s="7">
        <f t="shared" si="237"/>
        <v>0</v>
      </c>
      <c r="N91" s="7">
        <f t="shared" ref="N91" si="239">ROUND((IF(Q91="BDI 1",((1+($T$3/100))*H91),((1+($T$4/100))*H91))),2)</f>
        <v>0</v>
      </c>
      <c r="O91" s="7">
        <f t="shared" ref="O91" si="240">ROUND((IF(Q91="BDI 1",((1+($T$3/100))*I91),((1+($T$4/100))*I91))),2)</f>
        <v>0</v>
      </c>
      <c r="P91" s="7">
        <f t="shared" si="238"/>
        <v>0</v>
      </c>
      <c r="Q91" s="39" t="s">
        <v>113</v>
      </c>
      <c r="R91" s="7">
        <f t="shared" si="232"/>
        <v>0</v>
      </c>
      <c r="S91" s="7">
        <f t="shared" si="233"/>
        <v>0</v>
      </c>
      <c r="T91" s="8">
        <f t="shared" ref="T91" si="241">ROUND(R91+S91,2)</f>
        <v>0</v>
      </c>
      <c r="U91" s="53"/>
      <c r="V91" s="53"/>
      <c r="W91" s="53"/>
      <c r="X91" s="53"/>
      <c r="Y91" s="53"/>
      <c r="Z91" s="53"/>
      <c r="AA91" s="53"/>
      <c r="AB91" s="53"/>
      <c r="AC91" s="53"/>
    </row>
    <row r="92" spans="1:29" s="72" customFormat="1" ht="36" x14ac:dyDescent="0.25">
      <c r="A92" s="45" t="s">
        <v>465</v>
      </c>
      <c r="B92" s="37" t="s">
        <v>105</v>
      </c>
      <c r="C92" s="63">
        <v>100702</v>
      </c>
      <c r="D92" s="62" t="s">
        <v>38</v>
      </c>
      <c r="E92" s="6" t="s">
        <v>32</v>
      </c>
      <c r="F92" s="6" t="s">
        <v>160</v>
      </c>
      <c r="G92" s="38">
        <v>2.1</v>
      </c>
      <c r="H92" s="7"/>
      <c r="I92" s="7"/>
      <c r="J92" s="7">
        <f t="shared" ref="J92" si="242">ROUND((I92+H92),2)</f>
        <v>0</v>
      </c>
      <c r="K92" s="7">
        <f t="shared" ref="K92" si="243">ROUND((H92*G92),2)</f>
        <v>0</v>
      </c>
      <c r="L92" s="7">
        <f t="shared" ref="L92" si="244">ROUND((I92*G92),2)</f>
        <v>0</v>
      </c>
      <c r="M92" s="7">
        <f t="shared" ref="M92" si="245">ROUND((L92+K92),2)</f>
        <v>0</v>
      </c>
      <c r="N92" s="7">
        <f t="shared" ref="N92" si="246">ROUND((IF(Q92="BDI 1",((1+($T$3/100))*H92),((1+($T$4/100))*H92))),2)</f>
        <v>0</v>
      </c>
      <c r="O92" s="7">
        <f t="shared" ref="O92" si="247">ROUND((IF(Q92="BDI 1",((1+($T$3/100))*I92),((1+($T$4/100))*I92))),2)</f>
        <v>0</v>
      </c>
      <c r="P92" s="7">
        <f t="shared" ref="P92" si="248">ROUND((N92+O92),2)</f>
        <v>0</v>
      </c>
      <c r="Q92" s="39" t="s">
        <v>113</v>
      </c>
      <c r="R92" s="7">
        <f t="shared" ref="R92" si="249">ROUND(N92*G92,2)</f>
        <v>0</v>
      </c>
      <c r="S92" s="7">
        <f t="shared" ref="S92" si="250">ROUND(O92*G92,2)</f>
        <v>0</v>
      </c>
      <c r="T92" s="8">
        <f t="shared" ref="T92" si="251">ROUND(R92+S92,2)</f>
        <v>0</v>
      </c>
      <c r="U92" s="53"/>
      <c r="V92" s="53"/>
      <c r="W92" s="53"/>
      <c r="X92" s="53"/>
      <c r="Y92" s="53"/>
      <c r="Z92" s="53"/>
      <c r="AA92" s="53"/>
      <c r="AB92" s="53"/>
      <c r="AC92" s="53"/>
    </row>
    <row r="93" spans="1:29" s="72" customFormat="1" x14ac:dyDescent="0.25">
      <c r="A93" s="40" t="s">
        <v>466</v>
      </c>
      <c r="B93" s="41"/>
      <c r="C93" s="42"/>
      <c r="D93" s="43" t="s">
        <v>127</v>
      </c>
      <c r="E93" s="43"/>
      <c r="F93" s="43"/>
      <c r="G93" s="44"/>
      <c r="H93" s="46"/>
      <c r="I93" s="46"/>
      <c r="J93" s="46"/>
      <c r="K93" s="46">
        <f t="shared" ref="K93" si="252">SUM(K94:K101)/2</f>
        <v>0</v>
      </c>
      <c r="L93" s="46">
        <f t="shared" ref="L93" si="253">SUM(L94:L101)/2</f>
        <v>0</v>
      </c>
      <c r="M93" s="46">
        <f t="shared" ref="M93" si="254">SUM(M94:M101)/2</f>
        <v>0</v>
      </c>
      <c r="N93" s="46"/>
      <c r="O93" s="46"/>
      <c r="P93" s="46"/>
      <c r="Q93" s="46"/>
      <c r="R93" s="46">
        <f t="shared" ref="R93:S93" si="255">SUM(R94:R101)/2</f>
        <v>0</v>
      </c>
      <c r="S93" s="46">
        <f t="shared" si="255"/>
        <v>0</v>
      </c>
      <c r="T93" s="46">
        <f>SUM(T94:T101)/2</f>
        <v>0</v>
      </c>
      <c r="U93" s="53"/>
      <c r="V93" s="53"/>
      <c r="W93" s="53"/>
      <c r="X93" s="53"/>
      <c r="Y93" s="53"/>
      <c r="Z93" s="53"/>
      <c r="AA93" s="53"/>
      <c r="AB93" s="53"/>
      <c r="AC93" s="53"/>
    </row>
    <row r="94" spans="1:29" s="72" customFormat="1" x14ac:dyDescent="0.25">
      <c r="A94" s="40" t="s">
        <v>467</v>
      </c>
      <c r="B94" s="41"/>
      <c r="C94" s="42"/>
      <c r="D94" s="43" t="s">
        <v>471</v>
      </c>
      <c r="E94" s="43"/>
      <c r="F94" s="43"/>
      <c r="G94" s="44"/>
      <c r="H94" s="46"/>
      <c r="I94" s="46"/>
      <c r="J94" s="46"/>
      <c r="K94" s="46">
        <f>ROUND((SUM(K95:K97)),2)</f>
        <v>0</v>
      </c>
      <c r="L94" s="46">
        <f>ROUND((SUM(L95:L97)),2)</f>
        <v>0</v>
      </c>
      <c r="M94" s="46">
        <f>ROUND((SUM(M95:M97)),2)</f>
        <v>0</v>
      </c>
      <c r="N94" s="46"/>
      <c r="O94" s="46"/>
      <c r="P94" s="46"/>
      <c r="Q94" s="46"/>
      <c r="R94" s="46">
        <f>ROUND((SUM(R95:R97)),2)</f>
        <v>0</v>
      </c>
      <c r="S94" s="46">
        <f>ROUND((SUM(S95:S97)),2)</f>
        <v>0</v>
      </c>
      <c r="T94" s="46">
        <f>ROUND((SUM(T95:T97)),2)</f>
        <v>0</v>
      </c>
      <c r="U94" s="53"/>
      <c r="V94" s="53"/>
      <c r="W94" s="53"/>
      <c r="X94" s="53"/>
      <c r="Y94" s="53"/>
      <c r="Z94" s="53"/>
      <c r="AA94" s="53"/>
      <c r="AB94" s="53"/>
      <c r="AC94" s="53"/>
    </row>
    <row r="95" spans="1:29" s="72" customFormat="1" ht="48" x14ac:dyDescent="0.25">
      <c r="A95" s="45" t="s">
        <v>468</v>
      </c>
      <c r="B95" s="37" t="s">
        <v>105</v>
      </c>
      <c r="C95" s="63">
        <v>92543</v>
      </c>
      <c r="D95" s="62" t="s">
        <v>74</v>
      </c>
      <c r="E95" s="6" t="s">
        <v>32</v>
      </c>
      <c r="F95" s="6" t="s">
        <v>168</v>
      </c>
      <c r="G95" s="38">
        <v>32.85</v>
      </c>
      <c r="H95" s="7"/>
      <c r="I95" s="7"/>
      <c r="J95" s="7">
        <f>ROUND((I95+H95),2)</f>
        <v>0</v>
      </c>
      <c r="K95" s="7">
        <f>ROUND((H95*G95),2)</f>
        <v>0</v>
      </c>
      <c r="L95" s="7">
        <f>ROUND((I95*G95),2)</f>
        <v>0</v>
      </c>
      <c r="M95" s="7">
        <f>ROUND((L95+K95),2)</f>
        <v>0</v>
      </c>
      <c r="N95" s="7">
        <f>ROUND((IF(Q95="BDI 1",((1+($T$3/100))*H95),((1+($T$4/100))*H95))),2)</f>
        <v>0</v>
      </c>
      <c r="O95" s="7">
        <f>ROUND((IF(Q95="BDI 1",((1+($T$3/100))*I95),((1+($T$4/100))*I95))),2)</f>
        <v>0</v>
      </c>
      <c r="P95" s="7">
        <f>ROUND((N95+O95),2)</f>
        <v>0</v>
      </c>
      <c r="Q95" s="39" t="s">
        <v>113</v>
      </c>
      <c r="R95" s="7">
        <f t="shared" ref="R95:R97" si="256">ROUND(N95*G95,2)</f>
        <v>0</v>
      </c>
      <c r="S95" s="7">
        <f t="shared" ref="S95:S97" si="257">ROUND(O95*G95,2)</f>
        <v>0</v>
      </c>
      <c r="T95" s="8">
        <f>ROUND(R95+S95,2)</f>
        <v>0</v>
      </c>
      <c r="U95" s="53"/>
      <c r="V95" s="53"/>
      <c r="W95" s="53"/>
      <c r="X95" s="53"/>
      <c r="Y95" s="53"/>
      <c r="Z95" s="53"/>
      <c r="AA95" s="53"/>
      <c r="AB95" s="53"/>
      <c r="AC95" s="53"/>
    </row>
    <row r="96" spans="1:29" s="72" customFormat="1" ht="24" x14ac:dyDescent="0.25">
      <c r="A96" s="45" t="s">
        <v>469</v>
      </c>
      <c r="B96" s="37" t="s">
        <v>105</v>
      </c>
      <c r="C96" s="63">
        <v>94213</v>
      </c>
      <c r="D96" s="62" t="s">
        <v>83</v>
      </c>
      <c r="E96" s="6" t="s">
        <v>32</v>
      </c>
      <c r="F96" s="6" t="s">
        <v>160</v>
      </c>
      <c r="G96" s="38">
        <v>32.85</v>
      </c>
      <c r="H96" s="7"/>
      <c r="I96" s="7"/>
      <c r="J96" s="7">
        <f t="shared" ref="J96:J97" si="258">ROUND((I96+H96),2)</f>
        <v>0</v>
      </c>
      <c r="K96" s="7">
        <f t="shared" ref="K96:K97" si="259">ROUND((H96*G96),2)</f>
        <v>0</v>
      </c>
      <c r="L96" s="7">
        <f t="shared" ref="L96:L97" si="260">ROUND((I96*G96),2)</f>
        <v>0</v>
      </c>
      <c r="M96" s="7">
        <f t="shared" ref="M96:M97" si="261">ROUND((L96+K96),2)</f>
        <v>0</v>
      </c>
      <c r="N96" s="7">
        <f>ROUND((IF(Q96="BDI 1",((1+($T$3/100))*H96),((1+($T$4/100))*H96))),2)</f>
        <v>0</v>
      </c>
      <c r="O96" s="7">
        <f>ROUND((IF(Q96="BDI 1",((1+($T$3/100))*I96),((1+($T$4/100))*I96))),2)</f>
        <v>0</v>
      </c>
      <c r="P96" s="7">
        <f t="shared" ref="P96:P97" si="262">ROUND((N96+O96),2)</f>
        <v>0</v>
      </c>
      <c r="Q96" s="39" t="s">
        <v>113</v>
      </c>
      <c r="R96" s="7">
        <f t="shared" si="256"/>
        <v>0</v>
      </c>
      <c r="S96" s="7">
        <f t="shared" si="257"/>
        <v>0</v>
      </c>
      <c r="T96" s="8">
        <f>ROUND(R96+S96,2)</f>
        <v>0</v>
      </c>
      <c r="U96" s="53"/>
      <c r="V96" s="53"/>
      <c r="W96" s="53"/>
      <c r="X96" s="53"/>
      <c r="Y96" s="53"/>
      <c r="Z96" s="53"/>
      <c r="AA96" s="53"/>
      <c r="AB96" s="53"/>
      <c r="AC96" s="53"/>
    </row>
    <row r="97" spans="1:29" s="72" customFormat="1" ht="24" x14ac:dyDescent="0.25">
      <c r="A97" s="45" t="s">
        <v>470</v>
      </c>
      <c r="B97" s="37" t="s">
        <v>105</v>
      </c>
      <c r="C97" s="63">
        <v>102181</v>
      </c>
      <c r="D97" s="62" t="s">
        <v>125</v>
      </c>
      <c r="E97" s="6" t="s">
        <v>32</v>
      </c>
      <c r="F97" s="6" t="s">
        <v>160</v>
      </c>
      <c r="G97" s="38">
        <v>6.85</v>
      </c>
      <c r="H97" s="7"/>
      <c r="I97" s="7"/>
      <c r="J97" s="7">
        <f t="shared" si="258"/>
        <v>0</v>
      </c>
      <c r="K97" s="7">
        <f t="shared" si="259"/>
        <v>0</v>
      </c>
      <c r="L97" s="7">
        <f t="shared" si="260"/>
        <v>0</v>
      </c>
      <c r="M97" s="7">
        <f t="shared" si="261"/>
        <v>0</v>
      </c>
      <c r="N97" s="7">
        <f t="shared" ref="N97" si="263">ROUND((IF(Q97="BDI 1",((1+($T$3/100))*H97),((1+($T$4/100))*H97))),2)</f>
        <v>0</v>
      </c>
      <c r="O97" s="7">
        <f t="shared" ref="O97" si="264">ROUND((IF(Q97="BDI 1",((1+($T$3/100))*I97),((1+($T$4/100))*I97))),2)</f>
        <v>0</v>
      </c>
      <c r="P97" s="7">
        <f t="shared" si="262"/>
        <v>0</v>
      </c>
      <c r="Q97" s="39" t="s">
        <v>113</v>
      </c>
      <c r="R97" s="7">
        <f t="shared" si="256"/>
        <v>0</v>
      </c>
      <c r="S97" s="7">
        <f t="shared" si="257"/>
        <v>0</v>
      </c>
      <c r="T97" s="8">
        <f t="shared" ref="T97" si="265">ROUND(R97+S97,2)</f>
        <v>0</v>
      </c>
      <c r="U97" s="53"/>
      <c r="V97" s="53"/>
      <c r="W97" s="53"/>
      <c r="X97" s="53"/>
      <c r="Y97" s="53"/>
      <c r="Z97" s="53"/>
      <c r="AA97" s="53"/>
      <c r="AB97" s="53"/>
      <c r="AC97" s="53"/>
    </row>
    <row r="98" spans="1:29" s="72" customFormat="1" x14ac:dyDescent="0.25">
      <c r="A98" s="40" t="s">
        <v>472</v>
      </c>
      <c r="B98" s="41"/>
      <c r="C98" s="42"/>
      <c r="D98" s="43" t="s">
        <v>476</v>
      </c>
      <c r="E98" s="43"/>
      <c r="F98" s="43"/>
      <c r="G98" s="44"/>
      <c r="H98" s="46"/>
      <c r="I98" s="46"/>
      <c r="J98" s="46"/>
      <c r="K98" s="46">
        <f>ROUND((SUM(K99:K101)),2)</f>
        <v>0</v>
      </c>
      <c r="L98" s="46">
        <f>ROUND((SUM(L99:L101)),2)</f>
        <v>0</v>
      </c>
      <c r="M98" s="46">
        <f>ROUND((SUM(M99:M101)),2)</f>
        <v>0</v>
      </c>
      <c r="N98" s="46"/>
      <c r="O98" s="46"/>
      <c r="P98" s="46"/>
      <c r="Q98" s="46"/>
      <c r="R98" s="46">
        <f>ROUND((SUM(R99:R101)),2)</f>
        <v>0</v>
      </c>
      <c r="S98" s="46">
        <f>ROUND((SUM(S99:S101)),2)</f>
        <v>0</v>
      </c>
      <c r="T98" s="46">
        <f>ROUND((SUM(T99:T101)),2)</f>
        <v>0</v>
      </c>
      <c r="U98" s="53"/>
      <c r="V98" s="53"/>
      <c r="W98" s="53"/>
      <c r="X98" s="53"/>
      <c r="Y98" s="53"/>
      <c r="Z98" s="53"/>
      <c r="AA98" s="53"/>
      <c r="AB98" s="53"/>
      <c r="AC98" s="53"/>
    </row>
    <row r="99" spans="1:29" s="72" customFormat="1" ht="24" x14ac:dyDescent="0.25">
      <c r="A99" s="45" t="s">
        <v>473</v>
      </c>
      <c r="B99" s="37" t="s">
        <v>105</v>
      </c>
      <c r="C99" s="63">
        <v>101979</v>
      </c>
      <c r="D99" s="62" t="s">
        <v>51</v>
      </c>
      <c r="E99" s="6" t="s">
        <v>35</v>
      </c>
      <c r="F99" s="6" t="s">
        <v>168</v>
      </c>
      <c r="G99" s="38">
        <v>30.54</v>
      </c>
      <c r="H99" s="7"/>
      <c r="I99" s="7"/>
      <c r="J99" s="7">
        <f>ROUND((I99+H99),2)</f>
        <v>0</v>
      </c>
      <c r="K99" s="7">
        <f>ROUND((H99*G99),2)</f>
        <v>0</v>
      </c>
      <c r="L99" s="7">
        <f>ROUND((I99*G99),2)</f>
        <v>0</v>
      </c>
      <c r="M99" s="7">
        <f>ROUND((L99+K99),2)</f>
        <v>0</v>
      </c>
      <c r="N99" s="7">
        <f>ROUND((IF(Q99="BDI 1",((1+($T$3/100))*H99),((1+($T$4/100))*H99))),2)</f>
        <v>0</v>
      </c>
      <c r="O99" s="7">
        <f>ROUND((IF(Q99="BDI 1",((1+($T$3/100))*I99),((1+($T$4/100))*I99))),2)</f>
        <v>0</v>
      </c>
      <c r="P99" s="7">
        <f>ROUND((N99+O99),2)</f>
        <v>0</v>
      </c>
      <c r="Q99" s="39" t="s">
        <v>113</v>
      </c>
      <c r="R99" s="7">
        <f t="shared" ref="R99:R101" si="266">ROUND(N99*G99,2)</f>
        <v>0</v>
      </c>
      <c r="S99" s="7">
        <f t="shared" ref="S99:S101" si="267">ROUND(O99*G99,2)</f>
        <v>0</v>
      </c>
      <c r="T99" s="8">
        <f>ROUND(R99+S99,2)</f>
        <v>0</v>
      </c>
      <c r="U99" s="53"/>
      <c r="V99" s="53"/>
      <c r="W99" s="53"/>
      <c r="X99" s="53"/>
      <c r="Y99" s="53"/>
      <c r="Z99" s="53"/>
      <c r="AA99" s="53"/>
      <c r="AB99" s="53"/>
      <c r="AC99" s="53"/>
    </row>
    <row r="100" spans="1:29" s="72" customFormat="1" ht="36" x14ac:dyDescent="0.25">
      <c r="A100" s="45" t="s">
        <v>474</v>
      </c>
      <c r="B100" s="37" t="s">
        <v>105</v>
      </c>
      <c r="C100" s="63">
        <v>94228</v>
      </c>
      <c r="D100" s="62" t="s">
        <v>84</v>
      </c>
      <c r="E100" s="6" t="s">
        <v>35</v>
      </c>
      <c r="F100" s="6" t="s">
        <v>160</v>
      </c>
      <c r="G100" s="38">
        <v>13.86</v>
      </c>
      <c r="H100" s="7"/>
      <c r="I100" s="7"/>
      <c r="J100" s="7">
        <f t="shared" ref="J100:J101" si="268">ROUND((I100+H100),2)</f>
        <v>0</v>
      </c>
      <c r="K100" s="7">
        <f t="shared" ref="K100:K101" si="269">ROUND((H100*G100),2)</f>
        <v>0</v>
      </c>
      <c r="L100" s="7">
        <f t="shared" ref="L100:L101" si="270">ROUND((I100*G100),2)</f>
        <v>0</v>
      </c>
      <c r="M100" s="7">
        <f t="shared" ref="M100:M101" si="271">ROUND((L100+K100),2)</f>
        <v>0</v>
      </c>
      <c r="N100" s="7">
        <f>ROUND((IF(Q100="BDI 1",((1+($T$3/100))*H100),((1+($T$4/100))*H100))),2)</f>
        <v>0</v>
      </c>
      <c r="O100" s="7">
        <f>ROUND((IF(Q100="BDI 1",((1+($T$3/100))*I100),((1+($T$4/100))*I100))),2)</f>
        <v>0</v>
      </c>
      <c r="P100" s="7">
        <f t="shared" ref="P100:P101" si="272">ROUND((N100+O100),2)</f>
        <v>0</v>
      </c>
      <c r="Q100" s="39" t="s">
        <v>113</v>
      </c>
      <c r="R100" s="7">
        <f t="shared" si="266"/>
        <v>0</v>
      </c>
      <c r="S100" s="7">
        <f t="shared" si="267"/>
        <v>0</v>
      </c>
      <c r="T100" s="8">
        <f>ROUND(R100+S100,2)</f>
        <v>0</v>
      </c>
      <c r="U100" s="53"/>
      <c r="V100" s="53"/>
      <c r="W100" s="53"/>
      <c r="X100" s="53"/>
      <c r="Y100" s="53"/>
      <c r="Z100" s="53"/>
      <c r="AA100" s="53"/>
      <c r="AB100" s="53"/>
      <c r="AC100" s="53"/>
    </row>
    <row r="101" spans="1:29" s="72" customFormat="1" x14ac:dyDescent="0.25">
      <c r="A101" s="45" t="s">
        <v>475</v>
      </c>
      <c r="B101" s="37" t="s">
        <v>227</v>
      </c>
      <c r="C101" s="63">
        <v>512</v>
      </c>
      <c r="D101" s="62" t="s">
        <v>284</v>
      </c>
      <c r="E101" s="6" t="s">
        <v>32</v>
      </c>
      <c r="F101" s="6" t="s">
        <v>160</v>
      </c>
      <c r="G101" s="38">
        <v>24.39</v>
      </c>
      <c r="H101" s="7"/>
      <c r="I101" s="7"/>
      <c r="J101" s="7">
        <f t="shared" si="268"/>
        <v>0</v>
      </c>
      <c r="K101" s="7">
        <f t="shared" si="269"/>
        <v>0</v>
      </c>
      <c r="L101" s="7">
        <f t="shared" si="270"/>
        <v>0</v>
      </c>
      <c r="M101" s="7">
        <f t="shared" si="271"/>
        <v>0</v>
      </c>
      <c r="N101" s="7">
        <f t="shared" ref="N101" si="273">ROUND((IF(Q101="BDI 1",((1+($T$3/100))*H101),((1+($T$4/100))*H101))),2)</f>
        <v>0</v>
      </c>
      <c r="O101" s="7">
        <f t="shared" ref="O101" si="274">ROUND((IF(Q101="BDI 1",((1+($T$3/100))*I101),((1+($T$4/100))*I101))),2)</f>
        <v>0</v>
      </c>
      <c r="P101" s="7">
        <f t="shared" si="272"/>
        <v>0</v>
      </c>
      <c r="Q101" s="39" t="s">
        <v>113</v>
      </c>
      <c r="R101" s="7">
        <f t="shared" si="266"/>
        <v>0</v>
      </c>
      <c r="S101" s="7">
        <f t="shared" si="267"/>
        <v>0</v>
      </c>
      <c r="T101" s="8">
        <f t="shared" ref="T101" si="275">ROUND(R101+S101,2)</f>
        <v>0</v>
      </c>
      <c r="U101" s="53"/>
      <c r="V101" s="53"/>
      <c r="W101" s="53"/>
      <c r="X101" s="53"/>
      <c r="Y101" s="53"/>
      <c r="Z101" s="53"/>
      <c r="AA101" s="53"/>
      <c r="AB101" s="53"/>
      <c r="AC101" s="53"/>
    </row>
    <row r="102" spans="1:29" s="72" customFormat="1" x14ac:dyDescent="0.25">
      <c r="A102" s="40" t="s">
        <v>477</v>
      </c>
      <c r="B102" s="41"/>
      <c r="C102" s="42"/>
      <c r="D102" s="43" t="s">
        <v>478</v>
      </c>
      <c r="E102" s="43"/>
      <c r="F102" s="43"/>
      <c r="G102" s="44"/>
      <c r="H102" s="46"/>
      <c r="I102" s="46"/>
      <c r="J102" s="46"/>
      <c r="K102" s="46">
        <f t="shared" ref="K102:L102" si="276">ROUND((SUM(K103:K104)),2)</f>
        <v>0</v>
      </c>
      <c r="L102" s="46">
        <f t="shared" si="276"/>
        <v>0</v>
      </c>
      <c r="M102" s="46">
        <f>ROUND((SUM(M103:M104)),2)</f>
        <v>0</v>
      </c>
      <c r="N102" s="46"/>
      <c r="O102" s="46"/>
      <c r="P102" s="46"/>
      <c r="Q102" s="46"/>
      <c r="R102" s="46">
        <f t="shared" ref="R102:S102" si="277">ROUND((SUM(R103:R104)),2)</f>
        <v>0</v>
      </c>
      <c r="S102" s="46">
        <f t="shared" si="277"/>
        <v>0</v>
      </c>
      <c r="T102" s="46">
        <f>ROUND((SUM(T103:T104)),2)</f>
        <v>0</v>
      </c>
      <c r="U102" s="53"/>
      <c r="V102" s="53"/>
      <c r="W102" s="53"/>
      <c r="X102" s="53"/>
      <c r="Y102" s="53"/>
      <c r="Z102" s="53"/>
      <c r="AA102" s="53"/>
      <c r="AB102" s="53"/>
      <c r="AC102" s="53"/>
    </row>
    <row r="103" spans="1:29" s="72" customFormat="1" ht="24" x14ac:dyDescent="0.25">
      <c r="A103" s="45" t="s">
        <v>479</v>
      </c>
      <c r="B103" s="37" t="s">
        <v>105</v>
      </c>
      <c r="C103" s="63">
        <v>97624</v>
      </c>
      <c r="D103" s="62" t="s">
        <v>193</v>
      </c>
      <c r="E103" s="6" t="s">
        <v>34</v>
      </c>
      <c r="F103" s="6" t="s">
        <v>168</v>
      </c>
      <c r="G103" s="38">
        <v>3.82</v>
      </c>
      <c r="H103" s="7"/>
      <c r="I103" s="7"/>
      <c r="J103" s="7">
        <f>ROUND((I103+H103),2)</f>
        <v>0</v>
      </c>
      <c r="K103" s="7">
        <f>ROUND((H103*G103),2)</f>
        <v>0</v>
      </c>
      <c r="L103" s="7">
        <f>ROUND((I103*G103),2)</f>
        <v>0</v>
      </c>
      <c r="M103" s="7">
        <f>ROUND((L103+K103),2)</f>
        <v>0</v>
      </c>
      <c r="N103" s="7">
        <f>ROUND((IF(Q103="BDI 1",((1+($T$3/100))*H103),((1+($T$4/100))*H103))),2)</f>
        <v>0</v>
      </c>
      <c r="O103" s="7">
        <f>ROUND((IF(Q103="BDI 1",((1+($T$3/100))*I103),((1+($T$4/100))*I103))),2)</f>
        <v>0</v>
      </c>
      <c r="P103" s="7">
        <f>ROUND((N103+O103),2)</f>
        <v>0</v>
      </c>
      <c r="Q103" s="39" t="s">
        <v>113</v>
      </c>
      <c r="R103" s="7">
        <f t="shared" ref="R103:R104" si="278">ROUND(N103*G103,2)</f>
        <v>0</v>
      </c>
      <c r="S103" s="7">
        <f t="shared" ref="S103:S104" si="279">ROUND(O103*G103,2)</f>
        <v>0</v>
      </c>
      <c r="T103" s="8">
        <f>ROUND(R103+S103,2)</f>
        <v>0</v>
      </c>
      <c r="U103" s="53"/>
      <c r="V103" s="53"/>
      <c r="W103" s="53"/>
      <c r="X103" s="53"/>
      <c r="Y103" s="53"/>
      <c r="Z103" s="53"/>
      <c r="AA103" s="53"/>
      <c r="AB103" s="53"/>
      <c r="AC103" s="53"/>
    </row>
    <row r="104" spans="1:29" s="72" customFormat="1" ht="24" x14ac:dyDescent="0.25">
      <c r="A104" s="45" t="s">
        <v>480</v>
      </c>
      <c r="B104" s="37" t="s">
        <v>227</v>
      </c>
      <c r="C104" s="63">
        <v>1186</v>
      </c>
      <c r="D104" s="62" t="s">
        <v>387</v>
      </c>
      <c r="E104" s="6" t="s">
        <v>34</v>
      </c>
      <c r="F104" s="6" t="s">
        <v>160</v>
      </c>
      <c r="G104" s="38">
        <v>4.55</v>
      </c>
      <c r="H104" s="7"/>
      <c r="I104" s="7"/>
      <c r="J104" s="7">
        <f t="shared" ref="J104" si="280">ROUND((I104+H104),2)</f>
        <v>0</v>
      </c>
      <c r="K104" s="7">
        <f t="shared" ref="K104" si="281">ROUND((H104*G104),2)</f>
        <v>0</v>
      </c>
      <c r="L104" s="7">
        <f t="shared" ref="L104" si="282">ROUND((I104*G104),2)</f>
        <v>0</v>
      </c>
      <c r="M104" s="7">
        <f t="shared" ref="M104" si="283">ROUND((L104+K104),2)</f>
        <v>0</v>
      </c>
      <c r="N104" s="7">
        <f>ROUND((IF(Q104="BDI 1",((1+($T$3/100))*H104),((1+($T$4/100))*H104))),2)</f>
        <v>0</v>
      </c>
      <c r="O104" s="7">
        <f>ROUND((IF(Q104="BDI 1",((1+($T$3/100))*I104),((1+($T$4/100))*I104))),2)</f>
        <v>0</v>
      </c>
      <c r="P104" s="7">
        <f t="shared" ref="P104" si="284">ROUND((N104+O104),2)</f>
        <v>0</v>
      </c>
      <c r="Q104" s="39" t="s">
        <v>113</v>
      </c>
      <c r="R104" s="7">
        <f t="shared" si="278"/>
        <v>0</v>
      </c>
      <c r="S104" s="7">
        <f t="shared" si="279"/>
        <v>0</v>
      </c>
      <c r="T104" s="8">
        <f>ROUND(R104+S104,2)</f>
        <v>0</v>
      </c>
      <c r="U104" s="53"/>
      <c r="V104" s="53"/>
      <c r="W104" s="53"/>
      <c r="X104" s="53"/>
      <c r="Y104" s="53"/>
      <c r="Z104" s="53"/>
      <c r="AA104" s="53"/>
      <c r="AB104" s="53"/>
      <c r="AC104" s="53"/>
    </row>
    <row r="105" spans="1:29" s="72" customFormat="1" x14ac:dyDescent="0.25">
      <c r="A105" s="22"/>
      <c r="B105" s="22"/>
      <c r="C105" s="9"/>
      <c r="D105" s="10"/>
      <c r="E105" s="11"/>
      <c r="F105" s="11"/>
      <c r="G105" s="12"/>
      <c r="H105" s="12"/>
      <c r="I105" s="12"/>
      <c r="J105" s="13"/>
      <c r="K105" s="13"/>
      <c r="L105" s="13"/>
      <c r="M105" s="13"/>
      <c r="N105" s="14"/>
      <c r="O105" s="14"/>
      <c r="P105" s="14"/>
      <c r="Q105" s="14"/>
      <c r="R105" s="14"/>
      <c r="S105" s="14"/>
      <c r="T105" s="15"/>
      <c r="U105" s="53"/>
      <c r="V105" s="53"/>
      <c r="W105" s="53"/>
      <c r="X105" s="53"/>
      <c r="Y105" s="53"/>
      <c r="Z105" s="53"/>
      <c r="AA105" s="53"/>
      <c r="AB105" s="53"/>
      <c r="AC105" s="53"/>
    </row>
    <row r="106" spans="1:29" s="72" customFormat="1" x14ac:dyDescent="0.25">
      <c r="A106" s="40">
        <v>3</v>
      </c>
      <c r="B106" s="65"/>
      <c r="C106" s="66"/>
      <c r="D106" s="43" t="s">
        <v>481</v>
      </c>
      <c r="E106" s="67"/>
      <c r="F106" s="67"/>
      <c r="G106" s="68"/>
      <c r="H106" s="68"/>
      <c r="I106" s="68"/>
      <c r="J106" s="69"/>
      <c r="K106" s="71">
        <f t="shared" ref="K106:L106" si="285">ROUND(SUM(K107),2)</f>
        <v>0</v>
      </c>
      <c r="L106" s="71">
        <f t="shared" si="285"/>
        <v>0</v>
      </c>
      <c r="M106" s="71">
        <f>ROUND(SUM(M107),2)</f>
        <v>0</v>
      </c>
      <c r="N106" s="70"/>
      <c r="O106" s="70"/>
      <c r="P106" s="70"/>
      <c r="Q106" s="70"/>
      <c r="R106" s="71">
        <f t="shared" ref="R106:S106" si="286">ROUND(SUM(R107),2)</f>
        <v>0</v>
      </c>
      <c r="S106" s="71">
        <f t="shared" si="286"/>
        <v>0</v>
      </c>
      <c r="T106" s="71">
        <f>ROUND(SUM(T107),2)</f>
        <v>0</v>
      </c>
      <c r="U106" s="53"/>
      <c r="V106" s="53"/>
      <c r="W106" s="53"/>
      <c r="X106" s="53"/>
      <c r="Y106" s="53"/>
      <c r="Z106" s="53"/>
      <c r="AA106" s="53"/>
      <c r="AB106" s="53"/>
      <c r="AC106" s="53"/>
    </row>
    <row r="107" spans="1:29" s="72" customFormat="1" ht="48" x14ac:dyDescent="0.25">
      <c r="A107" s="45" t="s">
        <v>13</v>
      </c>
      <c r="B107" s="37" t="s">
        <v>227</v>
      </c>
      <c r="C107" s="64">
        <v>1070</v>
      </c>
      <c r="D107" s="62" t="s">
        <v>388</v>
      </c>
      <c r="E107" s="6" t="s">
        <v>31</v>
      </c>
      <c r="F107" s="6" t="s">
        <v>151</v>
      </c>
      <c r="G107" s="38">
        <v>1</v>
      </c>
      <c r="H107" s="7"/>
      <c r="I107" s="7"/>
      <c r="J107" s="7">
        <f t="shared" ref="J107" si="287">ROUND((I107+H107),2)</f>
        <v>0</v>
      </c>
      <c r="K107" s="7">
        <f t="shared" ref="K107" si="288">ROUND((H107*G107),2)</f>
        <v>0</v>
      </c>
      <c r="L107" s="7">
        <f t="shared" ref="L107" si="289">ROUND((I107*G107),2)</f>
        <v>0</v>
      </c>
      <c r="M107" s="7">
        <f t="shared" ref="M107" si="290">ROUND((L107+K107),2)</f>
        <v>0</v>
      </c>
      <c r="N107" s="7">
        <f t="shared" ref="N107" si="291">ROUND((IF(Q107="BDI 1",((1+($T$3/100))*H107),((1+($T$4/100))*H107))),2)</f>
        <v>0</v>
      </c>
      <c r="O107" s="7">
        <f t="shared" ref="O107" si="292">ROUND((IF(Q107="BDI 1",((1+($T$3/100))*I107),((1+($T$4/100))*I107))),2)</f>
        <v>0</v>
      </c>
      <c r="P107" s="7">
        <f t="shared" ref="P107" si="293">ROUND((N107+O107),2)</f>
        <v>0</v>
      </c>
      <c r="Q107" s="39" t="s">
        <v>113</v>
      </c>
      <c r="R107" s="7">
        <f t="shared" ref="R107" si="294">ROUND(N107*G107,2)</f>
        <v>0</v>
      </c>
      <c r="S107" s="7">
        <f t="shared" ref="S107" si="295">ROUND(O107*G107,2)</f>
        <v>0</v>
      </c>
      <c r="T107" s="8">
        <f t="shared" ref="T107" si="296">ROUND(R107+S107,2)</f>
        <v>0</v>
      </c>
      <c r="U107" s="53"/>
      <c r="V107" s="53"/>
      <c r="W107" s="53"/>
      <c r="X107" s="53"/>
      <c r="Y107" s="53"/>
      <c r="Z107" s="53"/>
      <c r="AA107" s="53"/>
      <c r="AB107" s="53"/>
      <c r="AC107" s="53"/>
    </row>
    <row r="108" spans="1:29" s="72" customFormat="1" x14ac:dyDescent="0.25">
      <c r="A108" s="22"/>
      <c r="B108" s="22"/>
      <c r="C108" s="9"/>
      <c r="D108" s="10"/>
      <c r="E108" s="11"/>
      <c r="F108" s="11"/>
      <c r="G108" s="12"/>
      <c r="H108" s="12"/>
      <c r="I108" s="12"/>
      <c r="J108" s="13"/>
      <c r="K108" s="13"/>
      <c r="L108" s="13"/>
      <c r="M108" s="13"/>
      <c r="N108" s="14"/>
      <c r="O108" s="14"/>
      <c r="P108" s="14"/>
      <c r="Q108" s="14"/>
      <c r="R108" s="14"/>
      <c r="S108" s="14"/>
      <c r="T108" s="15"/>
      <c r="U108" s="53"/>
      <c r="V108" s="53"/>
      <c r="W108" s="53"/>
      <c r="X108" s="53"/>
      <c r="Y108" s="53"/>
      <c r="Z108" s="53"/>
      <c r="AA108" s="53"/>
      <c r="AB108" s="53"/>
      <c r="AC108" s="53"/>
    </row>
    <row r="109" spans="1:29" s="72" customFormat="1" x14ac:dyDescent="0.25">
      <c r="A109" s="40">
        <v>4</v>
      </c>
      <c r="B109" s="65"/>
      <c r="C109" s="66"/>
      <c r="D109" s="43" t="s">
        <v>228</v>
      </c>
      <c r="E109" s="67"/>
      <c r="F109" s="67"/>
      <c r="G109" s="68"/>
      <c r="H109" s="68"/>
      <c r="I109" s="68"/>
      <c r="J109" s="69"/>
      <c r="K109" s="71">
        <f t="shared" ref="K109:M109" si="297">SUM(K110:K123)/2</f>
        <v>0</v>
      </c>
      <c r="L109" s="71">
        <f t="shared" si="297"/>
        <v>0</v>
      </c>
      <c r="M109" s="71">
        <f t="shared" si="297"/>
        <v>0</v>
      </c>
      <c r="N109" s="70"/>
      <c r="O109" s="70"/>
      <c r="P109" s="70"/>
      <c r="Q109" s="70"/>
      <c r="R109" s="71">
        <f>SUM(R110:R123)/2</f>
        <v>0</v>
      </c>
      <c r="S109" s="71">
        <f>SUM(S110:S123)/2</f>
        <v>0</v>
      </c>
      <c r="T109" s="71">
        <f>SUM(T110:T123)/2</f>
        <v>0</v>
      </c>
      <c r="U109" s="53"/>
      <c r="V109" s="53"/>
      <c r="W109" s="53"/>
      <c r="X109" s="53"/>
      <c r="Y109" s="53"/>
      <c r="Z109" s="53"/>
      <c r="AA109" s="53"/>
      <c r="AB109" s="53"/>
      <c r="AC109" s="53"/>
    </row>
    <row r="110" spans="1:29" x14ac:dyDescent="0.25">
      <c r="A110" s="40" t="s">
        <v>14</v>
      </c>
      <c r="B110" s="41"/>
      <c r="C110" s="42"/>
      <c r="D110" s="43" t="s">
        <v>482</v>
      </c>
      <c r="E110" s="43"/>
      <c r="F110" s="43"/>
      <c r="G110" s="44"/>
      <c r="H110" s="46"/>
      <c r="I110" s="46"/>
      <c r="J110" s="46"/>
      <c r="K110" s="46">
        <f>ROUND((SUM(K111:K112)),2)</f>
        <v>0</v>
      </c>
      <c r="L110" s="46">
        <f>ROUND((SUM(L111:L112)),2)</f>
        <v>0</v>
      </c>
      <c r="M110" s="46">
        <f>ROUND((SUM(M111:M112)),2)</f>
        <v>0</v>
      </c>
      <c r="N110" s="46"/>
      <c r="O110" s="46"/>
      <c r="P110" s="46"/>
      <c r="Q110" s="46"/>
      <c r="R110" s="46">
        <f>ROUND((SUM(R111:R112)),2)</f>
        <v>0</v>
      </c>
      <c r="S110" s="46">
        <f>ROUND((SUM(S111:S112)),2)</f>
        <v>0</v>
      </c>
      <c r="T110" s="46">
        <f>ROUND((SUM(T111:T112)),2)</f>
        <v>0</v>
      </c>
    </row>
    <row r="111" spans="1:29" ht="24" x14ac:dyDescent="0.25">
      <c r="A111" s="45" t="s">
        <v>251</v>
      </c>
      <c r="B111" s="37" t="s">
        <v>227</v>
      </c>
      <c r="C111" s="63">
        <v>592</v>
      </c>
      <c r="D111" s="62" t="s">
        <v>283</v>
      </c>
      <c r="E111" s="6" t="s">
        <v>32</v>
      </c>
      <c r="F111" s="6" t="s">
        <v>176</v>
      </c>
      <c r="G111" s="38">
        <v>1307.97</v>
      </c>
      <c r="H111" s="7"/>
      <c r="I111" s="7"/>
      <c r="J111" s="7">
        <f t="shared" ref="J111:J112" si="298">ROUND((I111+H111),2)</f>
        <v>0</v>
      </c>
      <c r="K111" s="7">
        <f t="shared" ref="K111:K112" si="299">ROUND((H111*G111),2)</f>
        <v>0</v>
      </c>
      <c r="L111" s="7">
        <f t="shared" ref="L111:L112" si="300">ROUND((I111*G111),2)</f>
        <v>0</v>
      </c>
      <c r="M111" s="7">
        <f t="shared" ref="M111:M112" si="301">ROUND((L111+K111),2)</f>
        <v>0</v>
      </c>
      <c r="N111" s="7">
        <f t="shared" ref="N111:N112" si="302">ROUND((IF(Q111="BDI 1",((1+($T$3/100))*H111),((1+($T$4/100))*H111))),2)</f>
        <v>0</v>
      </c>
      <c r="O111" s="7">
        <f t="shared" ref="O111:O112" si="303">ROUND((IF(Q111="BDI 1",((1+($T$3/100))*I111),((1+($T$4/100))*I111))),2)</f>
        <v>0</v>
      </c>
      <c r="P111" s="7">
        <f t="shared" ref="P111:P112" si="304">ROUND((N111+O111),2)</f>
        <v>0</v>
      </c>
      <c r="Q111" s="39" t="s">
        <v>113</v>
      </c>
      <c r="R111" s="7">
        <f t="shared" ref="R111:R112" si="305">ROUND(N111*G111,2)</f>
        <v>0</v>
      </c>
      <c r="S111" s="7">
        <f t="shared" ref="S111:S112" si="306">ROUND(O111*G111,2)</f>
        <v>0</v>
      </c>
      <c r="T111" s="8">
        <f t="shared" ref="T111:T112" si="307">ROUND(R111+S111,2)</f>
        <v>0</v>
      </c>
    </row>
    <row r="112" spans="1:29" ht="24" x14ac:dyDescent="0.25">
      <c r="A112" s="45" t="s">
        <v>252</v>
      </c>
      <c r="B112" s="37" t="s">
        <v>105</v>
      </c>
      <c r="C112" s="63">
        <v>102205</v>
      </c>
      <c r="D112" s="62" t="s">
        <v>52</v>
      </c>
      <c r="E112" s="6" t="s">
        <v>32</v>
      </c>
      <c r="F112" s="6" t="s">
        <v>245</v>
      </c>
      <c r="G112" s="38">
        <v>1307.97</v>
      </c>
      <c r="H112" s="7"/>
      <c r="I112" s="7"/>
      <c r="J112" s="7">
        <f t="shared" si="298"/>
        <v>0</v>
      </c>
      <c r="K112" s="7">
        <f t="shared" si="299"/>
        <v>0</v>
      </c>
      <c r="L112" s="7">
        <f t="shared" si="300"/>
        <v>0</v>
      </c>
      <c r="M112" s="7">
        <f t="shared" si="301"/>
        <v>0</v>
      </c>
      <c r="N112" s="7">
        <f t="shared" si="302"/>
        <v>0</v>
      </c>
      <c r="O112" s="7">
        <f t="shared" si="303"/>
        <v>0</v>
      </c>
      <c r="P112" s="7">
        <f t="shared" si="304"/>
        <v>0</v>
      </c>
      <c r="Q112" s="39" t="s">
        <v>113</v>
      </c>
      <c r="R112" s="7">
        <f t="shared" si="305"/>
        <v>0</v>
      </c>
      <c r="S112" s="7">
        <f t="shared" si="306"/>
        <v>0</v>
      </c>
      <c r="T112" s="8">
        <f t="shared" si="307"/>
        <v>0</v>
      </c>
    </row>
    <row r="113" spans="1:29" x14ac:dyDescent="0.25">
      <c r="A113" s="40" t="s">
        <v>24</v>
      </c>
      <c r="B113" s="41"/>
      <c r="C113" s="42"/>
      <c r="D113" s="43" t="s">
        <v>483</v>
      </c>
      <c r="E113" s="43"/>
      <c r="F113" s="43"/>
      <c r="G113" s="44"/>
      <c r="H113" s="46"/>
      <c r="I113" s="46"/>
      <c r="J113" s="46"/>
      <c r="K113" s="46">
        <f>ROUND((SUM(K114:K117)),2)</f>
        <v>0</v>
      </c>
      <c r="L113" s="46">
        <f>ROUND((SUM(L114:L117)),2)</f>
        <v>0</v>
      </c>
      <c r="M113" s="46">
        <f>ROUND((SUM(M114:M117)),2)</f>
        <v>0</v>
      </c>
      <c r="N113" s="46"/>
      <c r="O113" s="46"/>
      <c r="P113" s="46"/>
      <c r="Q113" s="46"/>
      <c r="R113" s="46">
        <f>ROUND((SUM(R114:R117)),2)</f>
        <v>0</v>
      </c>
      <c r="S113" s="46">
        <f>ROUND((SUM(S114:S117)),2)</f>
        <v>0</v>
      </c>
      <c r="T113" s="46">
        <f>ROUND((SUM(T114:T117)),2)</f>
        <v>0</v>
      </c>
    </row>
    <row r="114" spans="1:29" ht="24" x14ac:dyDescent="0.25">
      <c r="A114" s="45" t="s">
        <v>253</v>
      </c>
      <c r="B114" s="37" t="s">
        <v>105</v>
      </c>
      <c r="C114" s="63">
        <v>97633</v>
      </c>
      <c r="D114" s="62" t="s">
        <v>195</v>
      </c>
      <c r="E114" s="6" t="s">
        <v>32</v>
      </c>
      <c r="F114" s="6" t="s">
        <v>176</v>
      </c>
      <c r="G114" s="38">
        <v>180.47</v>
      </c>
      <c r="H114" s="7"/>
      <c r="I114" s="7"/>
      <c r="J114" s="7">
        <f t="shared" ref="J114:J117" si="308">ROUND((I114+H114),2)</f>
        <v>0</v>
      </c>
      <c r="K114" s="7">
        <f t="shared" ref="K114:K117" si="309">ROUND((H114*G114),2)</f>
        <v>0</v>
      </c>
      <c r="L114" s="7">
        <f t="shared" ref="L114:L117" si="310">ROUND((I114*G114),2)</f>
        <v>0</v>
      </c>
      <c r="M114" s="7">
        <f t="shared" ref="M114:M117" si="311">ROUND((L114+K114),2)</f>
        <v>0</v>
      </c>
      <c r="N114" s="7">
        <f t="shared" ref="N114:N117" si="312">ROUND((IF(Q114="BDI 1",((1+($T$3/100))*H114),((1+($T$4/100))*H114))),2)</f>
        <v>0</v>
      </c>
      <c r="O114" s="7">
        <f t="shared" ref="O114:O117" si="313">ROUND((IF(Q114="BDI 1",((1+($T$3/100))*I114),((1+($T$4/100))*I114))),2)</f>
        <v>0</v>
      </c>
      <c r="P114" s="7">
        <f t="shared" ref="P114:P117" si="314">ROUND((N114+O114),2)</f>
        <v>0</v>
      </c>
      <c r="Q114" s="39" t="s">
        <v>113</v>
      </c>
      <c r="R114" s="7">
        <f t="shared" ref="R114:R117" si="315">ROUND(N114*G114,2)</f>
        <v>0</v>
      </c>
      <c r="S114" s="7">
        <f t="shared" ref="S114:S117" si="316">ROUND(O114*G114,2)</f>
        <v>0</v>
      </c>
      <c r="T114" s="8">
        <f t="shared" ref="T114:T117" si="317">ROUND(R114+S114,2)</f>
        <v>0</v>
      </c>
    </row>
    <row r="115" spans="1:29" ht="24" x14ac:dyDescent="0.25">
      <c r="A115" s="45" t="s">
        <v>254</v>
      </c>
      <c r="B115" s="37" t="s">
        <v>105</v>
      </c>
      <c r="C115" s="63">
        <v>97632</v>
      </c>
      <c r="D115" s="62" t="s">
        <v>194</v>
      </c>
      <c r="E115" s="6" t="s">
        <v>35</v>
      </c>
      <c r="F115" s="6" t="s">
        <v>245</v>
      </c>
      <c r="G115" s="38">
        <v>130.58000000000001</v>
      </c>
      <c r="H115" s="7"/>
      <c r="I115" s="7"/>
      <c r="J115" s="7">
        <f t="shared" si="308"/>
        <v>0</v>
      </c>
      <c r="K115" s="7">
        <f t="shared" si="309"/>
        <v>0</v>
      </c>
      <c r="L115" s="7">
        <f t="shared" si="310"/>
        <v>0</v>
      </c>
      <c r="M115" s="7">
        <f t="shared" si="311"/>
        <v>0</v>
      </c>
      <c r="N115" s="7">
        <f t="shared" si="312"/>
        <v>0</v>
      </c>
      <c r="O115" s="7">
        <f t="shared" si="313"/>
        <v>0</v>
      </c>
      <c r="P115" s="7">
        <f t="shared" si="314"/>
        <v>0</v>
      </c>
      <c r="Q115" s="39" t="s">
        <v>113</v>
      </c>
      <c r="R115" s="7">
        <f t="shared" si="315"/>
        <v>0</v>
      </c>
      <c r="S115" s="7">
        <f t="shared" si="316"/>
        <v>0</v>
      </c>
      <c r="T115" s="8">
        <f t="shared" si="317"/>
        <v>0</v>
      </c>
    </row>
    <row r="116" spans="1:29" ht="36" x14ac:dyDescent="0.25">
      <c r="A116" s="45" t="s">
        <v>485</v>
      </c>
      <c r="B116" s="37" t="s">
        <v>105</v>
      </c>
      <c r="C116" s="63">
        <v>87257</v>
      </c>
      <c r="D116" s="62" t="s">
        <v>221</v>
      </c>
      <c r="E116" s="6" t="s">
        <v>32</v>
      </c>
      <c r="F116" s="6" t="s">
        <v>246</v>
      </c>
      <c r="G116" s="38">
        <v>507.24</v>
      </c>
      <c r="H116" s="7"/>
      <c r="I116" s="7"/>
      <c r="J116" s="7">
        <f t="shared" si="308"/>
        <v>0</v>
      </c>
      <c r="K116" s="7">
        <f t="shared" si="309"/>
        <v>0</v>
      </c>
      <c r="L116" s="7">
        <f t="shared" si="310"/>
        <v>0</v>
      </c>
      <c r="M116" s="7">
        <f t="shared" si="311"/>
        <v>0</v>
      </c>
      <c r="N116" s="7">
        <f t="shared" si="312"/>
        <v>0</v>
      </c>
      <c r="O116" s="7">
        <f t="shared" si="313"/>
        <v>0</v>
      </c>
      <c r="P116" s="7">
        <f t="shared" si="314"/>
        <v>0</v>
      </c>
      <c r="Q116" s="39" t="s">
        <v>113</v>
      </c>
      <c r="R116" s="7">
        <f t="shared" si="315"/>
        <v>0</v>
      </c>
      <c r="S116" s="7">
        <f t="shared" si="316"/>
        <v>0</v>
      </c>
      <c r="T116" s="8">
        <f t="shared" si="317"/>
        <v>0</v>
      </c>
    </row>
    <row r="117" spans="1:29" ht="24" x14ac:dyDescent="0.25">
      <c r="A117" s="45" t="s">
        <v>486</v>
      </c>
      <c r="B117" s="37" t="s">
        <v>105</v>
      </c>
      <c r="C117" s="63">
        <v>88650</v>
      </c>
      <c r="D117" s="62" t="s">
        <v>222</v>
      </c>
      <c r="E117" s="6" t="s">
        <v>35</v>
      </c>
      <c r="F117" s="6" t="s">
        <v>247</v>
      </c>
      <c r="G117" s="38">
        <v>292.55</v>
      </c>
      <c r="H117" s="7"/>
      <c r="I117" s="7"/>
      <c r="J117" s="7">
        <f t="shared" si="308"/>
        <v>0</v>
      </c>
      <c r="K117" s="7">
        <f t="shared" si="309"/>
        <v>0</v>
      </c>
      <c r="L117" s="7">
        <f t="shared" si="310"/>
        <v>0</v>
      </c>
      <c r="M117" s="7">
        <f t="shared" si="311"/>
        <v>0</v>
      </c>
      <c r="N117" s="7">
        <f t="shared" si="312"/>
        <v>0</v>
      </c>
      <c r="O117" s="7">
        <f t="shared" si="313"/>
        <v>0</v>
      </c>
      <c r="P117" s="7">
        <f t="shared" si="314"/>
        <v>0</v>
      </c>
      <c r="Q117" s="39" t="s">
        <v>113</v>
      </c>
      <c r="R117" s="7">
        <f t="shared" si="315"/>
        <v>0</v>
      </c>
      <c r="S117" s="7">
        <f t="shared" si="316"/>
        <v>0</v>
      </c>
      <c r="T117" s="8">
        <f t="shared" si="317"/>
        <v>0</v>
      </c>
    </row>
    <row r="118" spans="1:29" x14ac:dyDescent="0.25">
      <c r="A118" s="40" t="s">
        <v>255</v>
      </c>
      <c r="B118" s="41"/>
      <c r="C118" s="42"/>
      <c r="D118" s="43" t="s">
        <v>484</v>
      </c>
      <c r="E118" s="43"/>
      <c r="F118" s="43"/>
      <c r="G118" s="44"/>
      <c r="H118" s="46"/>
      <c r="I118" s="46"/>
      <c r="J118" s="46"/>
      <c r="K118" s="46">
        <f>ROUND((SUM(K119:K123)),2)</f>
        <v>0</v>
      </c>
      <c r="L118" s="46">
        <f>ROUND((SUM(L119:L123)),2)</f>
        <v>0</v>
      </c>
      <c r="M118" s="46">
        <f>ROUND((SUM(M119:M123)),2)</f>
        <v>0</v>
      </c>
      <c r="N118" s="46"/>
      <c r="O118" s="46"/>
      <c r="P118" s="46"/>
      <c r="Q118" s="46"/>
      <c r="R118" s="46">
        <f>ROUND((SUM(R119:R123)),2)</f>
        <v>0</v>
      </c>
      <c r="S118" s="46">
        <f>ROUND((SUM(S119:S123)),2)</f>
        <v>0</v>
      </c>
      <c r="T118" s="46">
        <f>ROUND((SUM(T119:T123)),2)</f>
        <v>0</v>
      </c>
    </row>
    <row r="119" spans="1:29" ht="24" x14ac:dyDescent="0.25">
      <c r="A119" s="45" t="s">
        <v>256</v>
      </c>
      <c r="B119" s="37" t="s">
        <v>227</v>
      </c>
      <c r="C119" s="63">
        <v>487</v>
      </c>
      <c r="D119" s="62" t="s">
        <v>389</v>
      </c>
      <c r="E119" s="6" t="s">
        <v>32</v>
      </c>
      <c r="F119" s="6" t="s">
        <v>176</v>
      </c>
      <c r="G119" s="38">
        <v>11.88</v>
      </c>
      <c r="H119" s="7"/>
      <c r="I119" s="7"/>
      <c r="J119" s="7">
        <f t="shared" ref="J119:J122" si="318">ROUND((I119+H119),2)</f>
        <v>0</v>
      </c>
      <c r="K119" s="7">
        <f t="shared" ref="K119:K122" si="319">ROUND((H119*G119),2)</f>
        <v>0</v>
      </c>
      <c r="L119" s="7">
        <f t="shared" ref="L119:L122" si="320">ROUND((I119*G119),2)</f>
        <v>0</v>
      </c>
      <c r="M119" s="7">
        <f t="shared" ref="M119:M122" si="321">ROUND((L119+K119),2)</f>
        <v>0</v>
      </c>
      <c r="N119" s="7">
        <f t="shared" ref="N119:N122" si="322">ROUND((IF(Q119="BDI 1",((1+($T$3/100))*H119),((1+($T$4/100))*H119))),2)</f>
        <v>0</v>
      </c>
      <c r="O119" s="7">
        <f t="shared" ref="O119:O122" si="323">ROUND((IF(Q119="BDI 1",((1+($T$3/100))*I119),((1+($T$4/100))*I119))),2)</f>
        <v>0</v>
      </c>
      <c r="P119" s="7">
        <f t="shared" ref="P119:P122" si="324">ROUND((N119+O119),2)</f>
        <v>0</v>
      </c>
      <c r="Q119" s="39" t="s">
        <v>113</v>
      </c>
      <c r="R119" s="7">
        <f t="shared" ref="R119:R122" si="325">ROUND(N119*G119,2)</f>
        <v>0</v>
      </c>
      <c r="S119" s="7">
        <f t="shared" ref="S119:S122" si="326">ROUND(O119*G119,2)</f>
        <v>0</v>
      </c>
      <c r="T119" s="8">
        <f t="shared" ref="T119:T122" si="327">ROUND(R119+S119,2)</f>
        <v>0</v>
      </c>
    </row>
    <row r="120" spans="1:29" ht="24" x14ac:dyDescent="0.25">
      <c r="A120" s="45" t="s">
        <v>257</v>
      </c>
      <c r="B120" s="37" t="s">
        <v>227</v>
      </c>
      <c r="C120" s="63">
        <v>489</v>
      </c>
      <c r="D120" s="62" t="s">
        <v>294</v>
      </c>
      <c r="E120" s="6" t="s">
        <v>32</v>
      </c>
      <c r="F120" s="6" t="s">
        <v>245</v>
      </c>
      <c r="G120" s="38">
        <v>11.88</v>
      </c>
      <c r="H120" s="7"/>
      <c r="I120" s="7"/>
      <c r="J120" s="7">
        <f t="shared" si="318"/>
        <v>0</v>
      </c>
      <c r="K120" s="7">
        <f t="shared" si="319"/>
        <v>0</v>
      </c>
      <c r="L120" s="7">
        <f t="shared" si="320"/>
        <v>0</v>
      </c>
      <c r="M120" s="7">
        <f t="shared" si="321"/>
        <v>0</v>
      </c>
      <c r="N120" s="7">
        <f t="shared" si="322"/>
        <v>0</v>
      </c>
      <c r="O120" s="7">
        <f t="shared" si="323"/>
        <v>0</v>
      </c>
      <c r="P120" s="7">
        <f t="shared" si="324"/>
        <v>0</v>
      </c>
      <c r="Q120" s="39" t="s">
        <v>113</v>
      </c>
      <c r="R120" s="7">
        <f t="shared" si="325"/>
        <v>0</v>
      </c>
      <c r="S120" s="7">
        <f t="shared" si="326"/>
        <v>0</v>
      </c>
      <c r="T120" s="8">
        <f t="shared" si="327"/>
        <v>0</v>
      </c>
    </row>
    <row r="121" spans="1:29" ht="36" x14ac:dyDescent="0.25">
      <c r="A121" s="45" t="s">
        <v>258</v>
      </c>
      <c r="B121" s="37" t="s">
        <v>105</v>
      </c>
      <c r="C121" s="63">
        <v>87634</v>
      </c>
      <c r="D121" s="62" t="s">
        <v>61</v>
      </c>
      <c r="E121" s="6" t="s">
        <v>32</v>
      </c>
      <c r="F121" s="6" t="s">
        <v>247</v>
      </c>
      <c r="G121" s="38">
        <v>11.88</v>
      </c>
      <c r="H121" s="7"/>
      <c r="I121" s="7"/>
      <c r="J121" s="7">
        <f t="shared" si="318"/>
        <v>0</v>
      </c>
      <c r="K121" s="7">
        <f t="shared" si="319"/>
        <v>0</v>
      </c>
      <c r="L121" s="7">
        <f t="shared" si="320"/>
        <v>0</v>
      </c>
      <c r="M121" s="7">
        <f t="shared" si="321"/>
        <v>0</v>
      </c>
      <c r="N121" s="7">
        <f t="shared" si="322"/>
        <v>0</v>
      </c>
      <c r="O121" s="7">
        <f t="shared" si="323"/>
        <v>0</v>
      </c>
      <c r="P121" s="7">
        <f t="shared" si="324"/>
        <v>0</v>
      </c>
      <c r="Q121" s="39" t="s">
        <v>113</v>
      </c>
      <c r="R121" s="7">
        <f t="shared" si="325"/>
        <v>0</v>
      </c>
      <c r="S121" s="7">
        <f t="shared" si="326"/>
        <v>0</v>
      </c>
      <c r="T121" s="8">
        <f t="shared" si="327"/>
        <v>0</v>
      </c>
    </row>
    <row r="122" spans="1:29" ht="24" x14ac:dyDescent="0.25">
      <c r="A122" s="45" t="s">
        <v>487</v>
      </c>
      <c r="B122" s="37" t="s">
        <v>105</v>
      </c>
      <c r="C122" s="63">
        <v>101727</v>
      </c>
      <c r="D122" s="62" t="s">
        <v>45</v>
      </c>
      <c r="E122" s="6" t="s">
        <v>32</v>
      </c>
      <c r="F122" s="6" t="s">
        <v>248</v>
      </c>
      <c r="G122" s="38">
        <v>11.88</v>
      </c>
      <c r="H122" s="7"/>
      <c r="I122" s="7"/>
      <c r="J122" s="7">
        <f t="shared" si="318"/>
        <v>0</v>
      </c>
      <c r="K122" s="7">
        <f t="shared" si="319"/>
        <v>0</v>
      </c>
      <c r="L122" s="7">
        <f t="shared" si="320"/>
        <v>0</v>
      </c>
      <c r="M122" s="7">
        <f t="shared" si="321"/>
        <v>0</v>
      </c>
      <c r="N122" s="7">
        <f t="shared" si="322"/>
        <v>0</v>
      </c>
      <c r="O122" s="7">
        <f t="shared" si="323"/>
        <v>0</v>
      </c>
      <c r="P122" s="7">
        <f t="shared" si="324"/>
        <v>0</v>
      </c>
      <c r="Q122" s="39" t="s">
        <v>113</v>
      </c>
      <c r="R122" s="7">
        <f t="shared" si="325"/>
        <v>0</v>
      </c>
      <c r="S122" s="7">
        <f t="shared" si="326"/>
        <v>0</v>
      </c>
      <c r="T122" s="8">
        <f t="shared" si="327"/>
        <v>0</v>
      </c>
    </row>
    <row r="123" spans="1:29" s="72" customFormat="1" ht="24" x14ac:dyDescent="0.25">
      <c r="A123" s="45" t="s">
        <v>488</v>
      </c>
      <c r="B123" s="37" t="s">
        <v>105</v>
      </c>
      <c r="C123" s="63">
        <v>98688</v>
      </c>
      <c r="D123" s="62" t="s">
        <v>103</v>
      </c>
      <c r="E123" s="6" t="s">
        <v>35</v>
      </c>
      <c r="F123" s="6" t="s">
        <v>249</v>
      </c>
      <c r="G123" s="38">
        <v>13.7</v>
      </c>
      <c r="H123" s="7"/>
      <c r="I123" s="7"/>
      <c r="J123" s="7">
        <f t="shared" ref="J123" si="328">ROUND((I123+H123),2)</f>
        <v>0</v>
      </c>
      <c r="K123" s="7">
        <f t="shared" ref="K123" si="329">ROUND((H123*G123),2)</f>
        <v>0</v>
      </c>
      <c r="L123" s="7">
        <f t="shared" ref="L123" si="330">ROUND((I123*G123),2)</f>
        <v>0</v>
      </c>
      <c r="M123" s="7">
        <f t="shared" ref="M123" si="331">ROUND((L123+K123),2)</f>
        <v>0</v>
      </c>
      <c r="N123" s="7">
        <f t="shared" ref="N123" si="332">ROUND((IF(Q123="BDI 1",((1+($T$3/100))*H123),((1+($T$4/100))*H123))),2)</f>
        <v>0</v>
      </c>
      <c r="O123" s="7">
        <f t="shared" ref="O123" si="333">ROUND((IF(Q123="BDI 1",((1+($T$3/100))*I123),((1+($T$4/100))*I123))),2)</f>
        <v>0</v>
      </c>
      <c r="P123" s="7">
        <f t="shared" ref="P123" si="334">ROUND((N123+O123),2)</f>
        <v>0</v>
      </c>
      <c r="Q123" s="39" t="s">
        <v>113</v>
      </c>
      <c r="R123" s="7">
        <f t="shared" ref="R123" si="335">ROUND(N123*G123,2)</f>
        <v>0</v>
      </c>
      <c r="S123" s="7">
        <f t="shared" ref="S123" si="336">ROUND(O123*G123,2)</f>
        <v>0</v>
      </c>
      <c r="T123" s="8">
        <f t="shared" ref="T123" si="337">ROUND(R123+S123,2)</f>
        <v>0</v>
      </c>
      <c r="U123" s="53"/>
      <c r="V123" s="53"/>
      <c r="W123" s="53"/>
      <c r="X123" s="53"/>
      <c r="Y123" s="53"/>
      <c r="Z123" s="53"/>
      <c r="AA123" s="53"/>
      <c r="AB123" s="53"/>
      <c r="AC123" s="53"/>
    </row>
    <row r="124" spans="1:29" x14ac:dyDescent="0.25">
      <c r="A124" s="22"/>
      <c r="B124" s="22"/>
      <c r="C124" s="11"/>
      <c r="D124" s="30"/>
      <c r="E124" s="11"/>
      <c r="F124" s="11"/>
      <c r="G124" s="12"/>
      <c r="H124" s="16"/>
      <c r="I124" s="16"/>
      <c r="J124" s="16"/>
      <c r="K124" s="16"/>
      <c r="L124" s="16"/>
      <c r="M124" s="16"/>
      <c r="N124" s="14"/>
      <c r="O124" s="14"/>
      <c r="P124" s="14"/>
      <c r="Q124" s="14"/>
      <c r="R124" s="14"/>
      <c r="S124" s="14"/>
      <c r="T124" s="15"/>
    </row>
    <row r="125" spans="1:29" s="72" customFormat="1" x14ac:dyDescent="0.25">
      <c r="A125" s="40">
        <v>5</v>
      </c>
      <c r="B125" s="65"/>
      <c r="C125" s="66"/>
      <c r="D125" s="43" t="s">
        <v>244</v>
      </c>
      <c r="E125" s="67"/>
      <c r="F125" s="67"/>
      <c r="G125" s="68"/>
      <c r="H125" s="68"/>
      <c r="I125" s="68"/>
      <c r="J125" s="69"/>
      <c r="K125" s="71">
        <f t="shared" ref="K125:M125" si="338">K126+K129</f>
        <v>0</v>
      </c>
      <c r="L125" s="71">
        <f t="shared" si="338"/>
        <v>0</v>
      </c>
      <c r="M125" s="71">
        <f t="shared" si="338"/>
        <v>0</v>
      </c>
      <c r="N125" s="70"/>
      <c r="O125" s="70"/>
      <c r="P125" s="70"/>
      <c r="Q125" s="70"/>
      <c r="R125" s="71">
        <f>R126+R129</f>
        <v>0</v>
      </c>
      <c r="S125" s="71">
        <f t="shared" ref="S125:T125" si="339">S126+S129</f>
        <v>0</v>
      </c>
      <c r="T125" s="71">
        <f t="shared" si="339"/>
        <v>0</v>
      </c>
      <c r="U125" s="53"/>
      <c r="V125" s="53"/>
      <c r="W125" s="53"/>
      <c r="X125" s="53"/>
      <c r="Y125" s="53"/>
      <c r="Z125" s="53"/>
      <c r="AA125" s="53"/>
      <c r="AB125" s="53"/>
      <c r="AC125" s="53"/>
    </row>
    <row r="126" spans="1:29" x14ac:dyDescent="0.25">
      <c r="A126" s="40" t="s">
        <v>15</v>
      </c>
      <c r="B126" s="41"/>
      <c r="C126" s="42"/>
      <c r="D126" s="43" t="s">
        <v>489</v>
      </c>
      <c r="E126" s="43"/>
      <c r="F126" s="43"/>
      <c r="G126" s="44"/>
      <c r="H126" s="46"/>
      <c r="I126" s="46"/>
      <c r="J126" s="46"/>
      <c r="K126" s="46">
        <f>ROUND((SUM(K127:K128)),2)</f>
        <v>0</v>
      </c>
      <c r="L126" s="46">
        <f>ROUND((SUM(L127:L128)),2)</f>
        <v>0</v>
      </c>
      <c r="M126" s="46">
        <f>ROUND((SUM(M127:M128)),2)</f>
        <v>0</v>
      </c>
      <c r="N126" s="46"/>
      <c r="O126" s="46"/>
      <c r="P126" s="46"/>
      <c r="Q126" s="46"/>
      <c r="R126" s="46">
        <f>ROUND((SUM(R127:R128)),2)</f>
        <v>0</v>
      </c>
      <c r="S126" s="46">
        <f>ROUND((SUM(S127:S128)),2)</f>
        <v>0</v>
      </c>
      <c r="T126" s="46">
        <f>ROUND((SUM(T127:T128)),2)</f>
        <v>0</v>
      </c>
    </row>
    <row r="127" spans="1:29" ht="48" x14ac:dyDescent="0.25">
      <c r="A127" s="45" t="s">
        <v>259</v>
      </c>
      <c r="B127" s="37" t="s">
        <v>105</v>
      </c>
      <c r="C127" s="63">
        <v>96361</v>
      </c>
      <c r="D127" s="62" t="s">
        <v>186</v>
      </c>
      <c r="E127" s="6" t="s">
        <v>32</v>
      </c>
      <c r="F127" s="6" t="s">
        <v>176</v>
      </c>
      <c r="G127" s="38">
        <v>149.28</v>
      </c>
      <c r="H127" s="7"/>
      <c r="I127" s="7"/>
      <c r="J127" s="7">
        <f t="shared" ref="J127:J128" si="340">ROUND((I127+H127),2)</f>
        <v>0</v>
      </c>
      <c r="K127" s="7">
        <f t="shared" ref="K127:K128" si="341">ROUND((H127*G127),2)</f>
        <v>0</v>
      </c>
      <c r="L127" s="7">
        <f t="shared" ref="L127:L128" si="342">ROUND((I127*G127),2)</f>
        <v>0</v>
      </c>
      <c r="M127" s="7">
        <f t="shared" ref="M127:M128" si="343">ROUND((L127+K127),2)</f>
        <v>0</v>
      </c>
      <c r="N127" s="7">
        <f t="shared" ref="N127:N128" si="344">ROUND((IF(Q127="BDI 1",((1+($T$3/100))*H127),((1+($T$4/100))*H127))),2)</f>
        <v>0</v>
      </c>
      <c r="O127" s="7">
        <f t="shared" ref="O127:O128" si="345">ROUND((IF(Q127="BDI 1",((1+($T$3/100))*I127),((1+($T$4/100))*I127))),2)</f>
        <v>0</v>
      </c>
      <c r="P127" s="7">
        <f t="shared" ref="P127:P128" si="346">ROUND((N127+O127),2)</f>
        <v>0</v>
      </c>
      <c r="Q127" s="39" t="s">
        <v>113</v>
      </c>
      <c r="R127" s="7">
        <f t="shared" ref="R127:R128" si="347">ROUND(N127*G127,2)</f>
        <v>0</v>
      </c>
      <c r="S127" s="7">
        <f t="shared" ref="S127:S128" si="348">ROUND(O127*G127,2)</f>
        <v>0</v>
      </c>
      <c r="T127" s="8">
        <f t="shared" ref="T127:T128" si="349">ROUND(R127+S127,2)</f>
        <v>0</v>
      </c>
    </row>
    <row r="128" spans="1:29" ht="24" x14ac:dyDescent="0.25">
      <c r="A128" s="45" t="s">
        <v>260</v>
      </c>
      <c r="B128" s="37" t="s">
        <v>105</v>
      </c>
      <c r="C128" s="63">
        <v>88495</v>
      </c>
      <c r="D128" s="62" t="s">
        <v>131</v>
      </c>
      <c r="E128" s="6" t="s">
        <v>32</v>
      </c>
      <c r="F128" s="6" t="s">
        <v>245</v>
      </c>
      <c r="G128" s="38">
        <v>298.56</v>
      </c>
      <c r="H128" s="7"/>
      <c r="I128" s="7"/>
      <c r="J128" s="7">
        <f t="shared" si="340"/>
        <v>0</v>
      </c>
      <c r="K128" s="7">
        <f t="shared" si="341"/>
        <v>0</v>
      </c>
      <c r="L128" s="7">
        <f t="shared" si="342"/>
        <v>0</v>
      </c>
      <c r="M128" s="7">
        <f t="shared" si="343"/>
        <v>0</v>
      </c>
      <c r="N128" s="7">
        <f t="shared" si="344"/>
        <v>0</v>
      </c>
      <c r="O128" s="7">
        <f t="shared" si="345"/>
        <v>0</v>
      </c>
      <c r="P128" s="7">
        <f t="shared" si="346"/>
        <v>0</v>
      </c>
      <c r="Q128" s="39" t="s">
        <v>113</v>
      </c>
      <c r="R128" s="7">
        <f t="shared" si="347"/>
        <v>0</v>
      </c>
      <c r="S128" s="7">
        <f t="shared" si="348"/>
        <v>0</v>
      </c>
      <c r="T128" s="8">
        <f t="shared" si="349"/>
        <v>0</v>
      </c>
    </row>
    <row r="129" spans="1:29" x14ac:dyDescent="0.25">
      <c r="A129" s="40" t="s">
        <v>16</v>
      </c>
      <c r="B129" s="41"/>
      <c r="C129" s="42"/>
      <c r="D129" s="43" t="s">
        <v>490</v>
      </c>
      <c r="E129" s="43"/>
      <c r="F129" s="43"/>
      <c r="G129" s="44"/>
      <c r="H129" s="46"/>
      <c r="I129" s="46"/>
      <c r="J129" s="46"/>
      <c r="K129" s="46">
        <f>ROUND((SUM(K130:K131)),2)</f>
        <v>0</v>
      </c>
      <c r="L129" s="46">
        <f t="shared" ref="L129:M129" si="350">ROUND((SUM(L130:L131)),2)</f>
        <v>0</v>
      </c>
      <c r="M129" s="46">
        <f t="shared" si="350"/>
        <v>0</v>
      </c>
      <c r="N129" s="46"/>
      <c r="O129" s="46"/>
      <c r="P129" s="46"/>
      <c r="Q129" s="46"/>
      <c r="R129" s="46">
        <f>ROUND((SUM(R130:R131)),2)</f>
        <v>0</v>
      </c>
      <c r="S129" s="46">
        <f t="shared" ref="S129:T129" si="351">ROUND((SUM(S130:S131)),2)</f>
        <v>0</v>
      </c>
      <c r="T129" s="46">
        <f t="shared" si="351"/>
        <v>0</v>
      </c>
    </row>
    <row r="130" spans="1:29" ht="24" x14ac:dyDescent="0.25">
      <c r="A130" s="45" t="s">
        <v>261</v>
      </c>
      <c r="B130" s="37" t="s">
        <v>105</v>
      </c>
      <c r="C130" s="63">
        <v>97633</v>
      </c>
      <c r="D130" s="62" t="s">
        <v>195</v>
      </c>
      <c r="E130" s="6" t="s">
        <v>32</v>
      </c>
      <c r="F130" s="6" t="s">
        <v>176</v>
      </c>
      <c r="G130" s="38">
        <v>72.72</v>
      </c>
      <c r="H130" s="7"/>
      <c r="I130" s="7"/>
      <c r="J130" s="7">
        <f t="shared" ref="J130:J131" si="352">ROUND((I130+H130),2)</f>
        <v>0</v>
      </c>
      <c r="K130" s="7">
        <f t="shared" ref="K130:K131" si="353">ROUND((H130*G130),2)</f>
        <v>0</v>
      </c>
      <c r="L130" s="7">
        <f t="shared" ref="L130:L131" si="354">ROUND((I130*G130),2)</f>
        <v>0</v>
      </c>
      <c r="M130" s="7">
        <f t="shared" ref="M130:M131" si="355">ROUND((L130+K130),2)</f>
        <v>0</v>
      </c>
      <c r="N130" s="7">
        <f t="shared" ref="N130:N131" si="356">ROUND((IF(Q130="BDI 1",((1+($T$3/100))*H130),((1+($T$4/100))*H130))),2)</f>
        <v>0</v>
      </c>
      <c r="O130" s="7">
        <f t="shared" ref="O130:O131" si="357">ROUND((IF(Q130="BDI 1",((1+($T$3/100))*I130),((1+($T$4/100))*I130))),2)</f>
        <v>0</v>
      </c>
      <c r="P130" s="7">
        <f t="shared" ref="P130:P131" si="358">ROUND((N130+O130),2)</f>
        <v>0</v>
      </c>
      <c r="Q130" s="39" t="s">
        <v>113</v>
      </c>
      <c r="R130" s="7">
        <f t="shared" ref="R130:R131" si="359">ROUND(N130*G130,2)</f>
        <v>0</v>
      </c>
      <c r="S130" s="7">
        <f t="shared" ref="S130:S131" si="360">ROUND(O130*G130,2)</f>
        <v>0</v>
      </c>
      <c r="T130" s="8">
        <f t="shared" ref="T130:T131" si="361">ROUND(R130+S130,2)</f>
        <v>0</v>
      </c>
    </row>
    <row r="131" spans="1:29" ht="36" x14ac:dyDescent="0.25">
      <c r="A131" s="45" t="s">
        <v>262</v>
      </c>
      <c r="B131" s="37" t="s">
        <v>105</v>
      </c>
      <c r="C131" s="63">
        <v>87269</v>
      </c>
      <c r="D131" s="62" t="s">
        <v>223</v>
      </c>
      <c r="E131" s="6" t="s">
        <v>32</v>
      </c>
      <c r="F131" s="6" t="s">
        <v>245</v>
      </c>
      <c r="G131" s="38">
        <v>72.72</v>
      </c>
      <c r="H131" s="7"/>
      <c r="I131" s="7"/>
      <c r="J131" s="7">
        <f t="shared" si="352"/>
        <v>0</v>
      </c>
      <c r="K131" s="7">
        <f t="shared" si="353"/>
        <v>0</v>
      </c>
      <c r="L131" s="7">
        <f t="shared" si="354"/>
        <v>0</v>
      </c>
      <c r="M131" s="7">
        <f t="shared" si="355"/>
        <v>0</v>
      </c>
      <c r="N131" s="7">
        <f t="shared" si="356"/>
        <v>0</v>
      </c>
      <c r="O131" s="7">
        <f t="shared" si="357"/>
        <v>0</v>
      </c>
      <c r="P131" s="7">
        <f t="shared" si="358"/>
        <v>0</v>
      </c>
      <c r="Q131" s="39" t="s">
        <v>113</v>
      </c>
      <c r="R131" s="7">
        <f t="shared" si="359"/>
        <v>0</v>
      </c>
      <c r="S131" s="7">
        <f t="shared" si="360"/>
        <v>0</v>
      </c>
      <c r="T131" s="8">
        <f t="shared" si="361"/>
        <v>0</v>
      </c>
    </row>
    <row r="132" spans="1:29" x14ac:dyDescent="0.25">
      <c r="A132" s="22"/>
      <c r="B132" s="22"/>
      <c r="C132" s="11"/>
      <c r="D132" s="30"/>
      <c r="E132" s="11"/>
      <c r="F132" s="11"/>
      <c r="G132" s="12"/>
      <c r="H132" s="16"/>
      <c r="I132" s="16"/>
      <c r="J132" s="16"/>
      <c r="K132" s="16"/>
      <c r="L132" s="16"/>
      <c r="M132" s="16"/>
      <c r="N132" s="14"/>
      <c r="O132" s="14"/>
      <c r="P132" s="14"/>
      <c r="Q132" s="14"/>
      <c r="R132" s="14"/>
      <c r="S132" s="14"/>
      <c r="T132" s="15"/>
    </row>
    <row r="133" spans="1:29" s="72" customFormat="1" x14ac:dyDescent="0.25">
      <c r="A133" s="40">
        <v>6</v>
      </c>
      <c r="B133" s="65"/>
      <c r="C133" s="66"/>
      <c r="D133" s="43" t="s">
        <v>115</v>
      </c>
      <c r="E133" s="67"/>
      <c r="F133" s="67"/>
      <c r="G133" s="68"/>
      <c r="H133" s="68"/>
      <c r="I133" s="68"/>
      <c r="J133" s="69"/>
      <c r="K133" s="71">
        <f t="shared" ref="K133:M133" si="362">SUM(K134:K154)/2</f>
        <v>0</v>
      </c>
      <c r="L133" s="71">
        <f t="shared" si="362"/>
        <v>0</v>
      </c>
      <c r="M133" s="71">
        <f t="shared" si="362"/>
        <v>0</v>
      </c>
      <c r="N133" s="70"/>
      <c r="O133" s="70"/>
      <c r="P133" s="70"/>
      <c r="Q133" s="70"/>
      <c r="R133" s="71">
        <f>SUM(R134:R154)/2</f>
        <v>0</v>
      </c>
      <c r="S133" s="71">
        <f t="shared" ref="S133:T133" si="363">SUM(S134:S154)/2</f>
        <v>0</v>
      </c>
      <c r="T133" s="71">
        <f t="shared" si="363"/>
        <v>0</v>
      </c>
      <c r="U133" s="53"/>
      <c r="V133" s="53"/>
      <c r="W133" s="53"/>
      <c r="X133" s="53"/>
      <c r="Y133" s="53"/>
      <c r="Z133" s="53"/>
      <c r="AA133" s="53"/>
      <c r="AB133" s="53"/>
      <c r="AC133" s="53"/>
    </row>
    <row r="134" spans="1:29" x14ac:dyDescent="0.25">
      <c r="A134" s="40" t="s">
        <v>116</v>
      </c>
      <c r="B134" s="41"/>
      <c r="C134" s="42"/>
      <c r="D134" s="43" t="s">
        <v>491</v>
      </c>
      <c r="E134" s="43"/>
      <c r="F134" s="43"/>
      <c r="G134" s="44"/>
      <c r="H134" s="46"/>
      <c r="I134" s="46"/>
      <c r="J134" s="46"/>
      <c r="K134" s="46">
        <f t="shared" ref="K134:L134" si="364">ROUND((SUM(K135:K143)),2)</f>
        <v>0</v>
      </c>
      <c r="L134" s="46">
        <f t="shared" si="364"/>
        <v>0</v>
      </c>
      <c r="M134" s="46">
        <f>ROUND((SUM(M135:M143)),2)</f>
        <v>0</v>
      </c>
      <c r="N134" s="46"/>
      <c r="O134" s="46"/>
      <c r="P134" s="46"/>
      <c r="Q134" s="46"/>
      <c r="R134" s="46">
        <f t="shared" ref="R134:S134" si="365">ROUND((SUM(R135:R143)),2)</f>
        <v>0</v>
      </c>
      <c r="S134" s="46">
        <f t="shared" si="365"/>
        <v>0</v>
      </c>
      <c r="T134" s="46">
        <f>ROUND((SUM(T135:T143)),2)</f>
        <v>0</v>
      </c>
    </row>
    <row r="135" spans="1:29" ht="24" x14ac:dyDescent="0.25">
      <c r="A135" s="45" t="s">
        <v>265</v>
      </c>
      <c r="B135" s="37" t="s">
        <v>227</v>
      </c>
      <c r="C135" s="64">
        <v>1188</v>
      </c>
      <c r="D135" s="62" t="s">
        <v>390</v>
      </c>
      <c r="E135" s="6" t="s">
        <v>31</v>
      </c>
      <c r="F135" s="6" t="s">
        <v>153</v>
      </c>
      <c r="G135" s="38">
        <v>22</v>
      </c>
      <c r="H135" s="7"/>
      <c r="I135" s="7"/>
      <c r="J135" s="7">
        <f t="shared" ref="J135" si="366">ROUND((I135+H135),2)</f>
        <v>0</v>
      </c>
      <c r="K135" s="7">
        <f t="shared" ref="K135" si="367">ROUND((H135*G135),2)</f>
        <v>0</v>
      </c>
      <c r="L135" s="7">
        <f t="shared" ref="L135" si="368">ROUND((I135*G135),2)</f>
        <v>0</v>
      </c>
      <c r="M135" s="7">
        <f t="shared" ref="M135" si="369">ROUND((L135+K135),2)</f>
        <v>0</v>
      </c>
      <c r="N135" s="7">
        <f t="shared" ref="N135" si="370">ROUND((IF(Q135="BDI 1",((1+($T$3/100))*H135),((1+($T$4/100))*H135))),2)</f>
        <v>0</v>
      </c>
      <c r="O135" s="7">
        <f t="shared" ref="O135" si="371">ROUND((IF(Q135="BDI 1",((1+($T$3/100))*I135),((1+($T$4/100))*I135))),2)</f>
        <v>0</v>
      </c>
      <c r="P135" s="7">
        <f t="shared" ref="P135" si="372">ROUND((N135+O135),2)</f>
        <v>0</v>
      </c>
      <c r="Q135" s="39" t="s">
        <v>113</v>
      </c>
      <c r="R135" s="7">
        <f t="shared" ref="R135" si="373">ROUND(N135*G135,2)</f>
        <v>0</v>
      </c>
      <c r="S135" s="7">
        <f t="shared" ref="S135" si="374">ROUND(O135*G135,2)</f>
        <v>0</v>
      </c>
      <c r="T135" s="8">
        <f t="shared" ref="T135:T136" si="375">ROUND(R135+S135,2)</f>
        <v>0</v>
      </c>
    </row>
    <row r="136" spans="1:29" ht="36" x14ac:dyDescent="0.25">
      <c r="A136" s="45" t="s">
        <v>266</v>
      </c>
      <c r="B136" s="37" t="s">
        <v>105</v>
      </c>
      <c r="C136" s="64">
        <v>100702</v>
      </c>
      <c r="D136" s="62" t="s">
        <v>38</v>
      </c>
      <c r="E136" s="6" t="s">
        <v>32</v>
      </c>
      <c r="F136" s="6" t="s">
        <v>179</v>
      </c>
      <c r="G136" s="38">
        <v>2.31</v>
      </c>
      <c r="H136" s="7"/>
      <c r="I136" s="7"/>
      <c r="J136" s="7">
        <f t="shared" ref="J136" si="376">ROUND((I136+H136),2)</f>
        <v>0</v>
      </c>
      <c r="K136" s="7">
        <f t="shared" ref="K136" si="377">ROUND((H136*G136),2)</f>
        <v>0</v>
      </c>
      <c r="L136" s="7">
        <f t="shared" ref="L136" si="378">ROUND((I136*G136),2)</f>
        <v>0</v>
      </c>
      <c r="M136" s="7">
        <f t="shared" ref="M136" si="379">ROUND((L136+K136),2)</f>
        <v>0</v>
      </c>
      <c r="N136" s="7">
        <f t="shared" ref="N136" si="380">ROUND((IF(Q136="BDI 1",((1+($T$3/100))*H136),((1+($T$4/100))*H136))),2)</f>
        <v>0</v>
      </c>
      <c r="O136" s="7">
        <f t="shared" ref="O136" si="381">ROUND((IF(Q136="BDI 1",((1+($T$3/100))*I136),((1+($T$4/100))*I136))),2)</f>
        <v>0</v>
      </c>
      <c r="P136" s="7">
        <f t="shared" ref="P136" si="382">ROUND((N136+O136),2)</f>
        <v>0</v>
      </c>
      <c r="Q136" s="39" t="s">
        <v>113</v>
      </c>
      <c r="R136" s="7">
        <f t="shared" ref="R136" si="383">ROUND(N136*G136,2)</f>
        <v>0</v>
      </c>
      <c r="S136" s="7">
        <f t="shared" ref="S136" si="384">ROUND(O136*G136,2)</f>
        <v>0</v>
      </c>
      <c r="T136" s="8">
        <f t="shared" si="375"/>
        <v>0</v>
      </c>
    </row>
    <row r="137" spans="1:29" s="72" customFormat="1" ht="36" x14ac:dyDescent="0.25">
      <c r="A137" s="45" t="s">
        <v>267</v>
      </c>
      <c r="B137" s="37" t="s">
        <v>105</v>
      </c>
      <c r="C137" s="64">
        <v>94807</v>
      </c>
      <c r="D137" s="62" t="s">
        <v>87</v>
      </c>
      <c r="E137" s="6" t="s">
        <v>31</v>
      </c>
      <c r="F137" s="6" t="s">
        <v>179</v>
      </c>
      <c r="G137" s="38">
        <v>1</v>
      </c>
      <c r="H137" s="7"/>
      <c r="I137" s="7"/>
      <c r="J137" s="7">
        <f t="shared" ref="J137:J143" si="385">ROUND((I137+H137),2)</f>
        <v>0</v>
      </c>
      <c r="K137" s="7">
        <f t="shared" ref="K137:K143" si="386">ROUND((H137*G137),2)</f>
        <v>0</v>
      </c>
      <c r="L137" s="7">
        <f t="shared" ref="L137:L143" si="387">ROUND((I137*G137),2)</f>
        <v>0</v>
      </c>
      <c r="M137" s="7">
        <f t="shared" ref="M137:M143" si="388">ROUND((L137+K137),2)</f>
        <v>0</v>
      </c>
      <c r="N137" s="7">
        <f t="shared" ref="N137:N143" si="389">ROUND((IF(Q137="BDI 1",((1+($T$3/100))*H137),((1+($T$4/100))*H137))),2)</f>
        <v>0</v>
      </c>
      <c r="O137" s="7">
        <f t="shared" ref="O137:O143" si="390">ROUND((IF(Q137="BDI 1",((1+($T$3/100))*I137),((1+($T$4/100))*I137))),2)</f>
        <v>0</v>
      </c>
      <c r="P137" s="7">
        <f t="shared" ref="P137:P143" si="391">ROUND((N137+O137),2)</f>
        <v>0</v>
      </c>
      <c r="Q137" s="39" t="s">
        <v>113</v>
      </c>
      <c r="R137" s="7">
        <f t="shared" ref="R137:R143" si="392">ROUND(N137*G137,2)</f>
        <v>0</v>
      </c>
      <c r="S137" s="7">
        <f t="shared" ref="S137:S143" si="393">ROUND(O137*G137,2)</f>
        <v>0</v>
      </c>
      <c r="T137" s="8">
        <f t="shared" ref="T137:T143" si="394">ROUND(R137+S137,2)</f>
        <v>0</v>
      </c>
      <c r="U137" s="53"/>
      <c r="V137" s="53"/>
      <c r="W137" s="53"/>
      <c r="X137" s="53"/>
      <c r="Y137" s="53"/>
      <c r="Z137" s="53"/>
      <c r="AA137" s="53"/>
      <c r="AB137" s="53"/>
      <c r="AC137" s="53"/>
    </row>
    <row r="138" spans="1:29" s="72" customFormat="1" ht="36" x14ac:dyDescent="0.25">
      <c r="A138" s="45" t="s">
        <v>492</v>
      </c>
      <c r="B138" s="37" t="s">
        <v>105</v>
      </c>
      <c r="C138" s="64">
        <v>91338</v>
      </c>
      <c r="D138" s="62" t="s">
        <v>71</v>
      </c>
      <c r="E138" s="6" t="s">
        <v>32</v>
      </c>
      <c r="F138" s="6" t="s">
        <v>179</v>
      </c>
      <c r="G138" s="38">
        <v>4.62</v>
      </c>
      <c r="H138" s="7"/>
      <c r="I138" s="7"/>
      <c r="J138" s="7">
        <f t="shared" si="385"/>
        <v>0</v>
      </c>
      <c r="K138" s="7">
        <f t="shared" si="386"/>
        <v>0</v>
      </c>
      <c r="L138" s="7">
        <f t="shared" si="387"/>
        <v>0</v>
      </c>
      <c r="M138" s="7">
        <f t="shared" si="388"/>
        <v>0</v>
      </c>
      <c r="N138" s="7">
        <f t="shared" si="389"/>
        <v>0</v>
      </c>
      <c r="O138" s="7">
        <f t="shared" si="390"/>
        <v>0</v>
      </c>
      <c r="P138" s="7">
        <f t="shared" si="391"/>
        <v>0</v>
      </c>
      <c r="Q138" s="39" t="s">
        <v>113</v>
      </c>
      <c r="R138" s="7">
        <f t="shared" si="392"/>
        <v>0</v>
      </c>
      <c r="S138" s="7">
        <f t="shared" si="393"/>
        <v>0</v>
      </c>
      <c r="T138" s="8">
        <f t="shared" si="394"/>
        <v>0</v>
      </c>
      <c r="U138" s="53"/>
      <c r="V138" s="53"/>
      <c r="W138" s="53"/>
      <c r="X138" s="53"/>
      <c r="Y138" s="53"/>
      <c r="Z138" s="53"/>
      <c r="AA138" s="53"/>
      <c r="AB138" s="53"/>
      <c r="AC138" s="53"/>
    </row>
    <row r="139" spans="1:29" s="72" customFormat="1" ht="36" customHeight="1" x14ac:dyDescent="0.25">
      <c r="A139" s="45" t="s">
        <v>493</v>
      </c>
      <c r="B139" s="37" t="s">
        <v>105</v>
      </c>
      <c r="C139" s="64">
        <v>97644</v>
      </c>
      <c r="D139" s="62" t="s">
        <v>197</v>
      </c>
      <c r="E139" s="6" t="s">
        <v>32</v>
      </c>
      <c r="F139" s="6" t="s">
        <v>179</v>
      </c>
      <c r="G139" s="38">
        <v>42.21</v>
      </c>
      <c r="H139" s="7"/>
      <c r="I139" s="7"/>
      <c r="J139" s="7">
        <f t="shared" si="385"/>
        <v>0</v>
      </c>
      <c r="K139" s="7">
        <f t="shared" si="386"/>
        <v>0</v>
      </c>
      <c r="L139" s="7">
        <f t="shared" si="387"/>
        <v>0</v>
      </c>
      <c r="M139" s="7">
        <f t="shared" si="388"/>
        <v>0</v>
      </c>
      <c r="N139" s="7">
        <f t="shared" si="389"/>
        <v>0</v>
      </c>
      <c r="O139" s="7">
        <f t="shared" si="390"/>
        <v>0</v>
      </c>
      <c r="P139" s="7">
        <f t="shared" si="391"/>
        <v>0</v>
      </c>
      <c r="Q139" s="39" t="s">
        <v>113</v>
      </c>
      <c r="R139" s="7">
        <f t="shared" si="392"/>
        <v>0</v>
      </c>
      <c r="S139" s="7">
        <f t="shared" si="393"/>
        <v>0</v>
      </c>
      <c r="T139" s="8">
        <f t="shared" si="394"/>
        <v>0</v>
      </c>
      <c r="U139" s="53"/>
      <c r="V139" s="53"/>
      <c r="W139" s="53"/>
      <c r="X139" s="53"/>
      <c r="Y139" s="53"/>
      <c r="Z139" s="53"/>
      <c r="AA139" s="53"/>
      <c r="AB139" s="53"/>
      <c r="AC139" s="53"/>
    </row>
    <row r="140" spans="1:29" s="72" customFormat="1" ht="24" x14ac:dyDescent="0.25">
      <c r="A140" s="45" t="s">
        <v>494</v>
      </c>
      <c r="B140" s="37" t="s">
        <v>227</v>
      </c>
      <c r="C140" s="64">
        <v>1227</v>
      </c>
      <c r="D140" s="62" t="s">
        <v>391</v>
      </c>
      <c r="E140" s="6" t="s">
        <v>32</v>
      </c>
      <c r="F140" s="6" t="s">
        <v>179</v>
      </c>
      <c r="G140" s="38">
        <v>1.89</v>
      </c>
      <c r="H140" s="7"/>
      <c r="I140" s="7"/>
      <c r="J140" s="7">
        <f t="shared" si="385"/>
        <v>0</v>
      </c>
      <c r="K140" s="7">
        <f t="shared" si="386"/>
        <v>0</v>
      </c>
      <c r="L140" s="7">
        <f t="shared" si="387"/>
        <v>0</v>
      </c>
      <c r="M140" s="7">
        <f t="shared" si="388"/>
        <v>0</v>
      </c>
      <c r="N140" s="7">
        <f t="shared" si="389"/>
        <v>0</v>
      </c>
      <c r="O140" s="7">
        <f t="shared" si="390"/>
        <v>0</v>
      </c>
      <c r="P140" s="7">
        <f t="shared" si="391"/>
        <v>0</v>
      </c>
      <c r="Q140" s="39" t="s">
        <v>113</v>
      </c>
      <c r="R140" s="7">
        <f t="shared" si="392"/>
        <v>0</v>
      </c>
      <c r="S140" s="7">
        <f t="shared" si="393"/>
        <v>0</v>
      </c>
      <c r="T140" s="8">
        <f t="shared" si="394"/>
        <v>0</v>
      </c>
      <c r="U140" s="53"/>
      <c r="V140" s="53"/>
      <c r="W140" s="53"/>
      <c r="X140" s="53"/>
      <c r="Y140" s="53"/>
      <c r="Z140" s="53"/>
      <c r="AA140" s="53"/>
      <c r="AB140" s="53"/>
      <c r="AC140" s="53"/>
    </row>
    <row r="141" spans="1:29" s="72" customFormat="1" ht="24" x14ac:dyDescent="0.25">
      <c r="A141" s="45" t="s">
        <v>495</v>
      </c>
      <c r="B141" s="37" t="s">
        <v>105</v>
      </c>
      <c r="C141" s="64">
        <v>105023</v>
      </c>
      <c r="D141" s="62" t="s">
        <v>211</v>
      </c>
      <c r="E141" s="6" t="s">
        <v>35</v>
      </c>
      <c r="F141" s="6" t="s">
        <v>179</v>
      </c>
      <c r="G141" s="38">
        <v>6.02</v>
      </c>
      <c r="H141" s="7"/>
      <c r="I141" s="7"/>
      <c r="J141" s="7">
        <f t="shared" si="385"/>
        <v>0</v>
      </c>
      <c r="K141" s="7">
        <f t="shared" si="386"/>
        <v>0</v>
      </c>
      <c r="L141" s="7">
        <f t="shared" si="387"/>
        <v>0</v>
      </c>
      <c r="M141" s="7">
        <f t="shared" si="388"/>
        <v>0</v>
      </c>
      <c r="N141" s="7">
        <f t="shared" si="389"/>
        <v>0</v>
      </c>
      <c r="O141" s="7">
        <f t="shared" si="390"/>
        <v>0</v>
      </c>
      <c r="P141" s="7">
        <f t="shared" si="391"/>
        <v>0</v>
      </c>
      <c r="Q141" s="39" t="s">
        <v>113</v>
      </c>
      <c r="R141" s="7">
        <f t="shared" si="392"/>
        <v>0</v>
      </c>
      <c r="S141" s="7">
        <f t="shared" si="393"/>
        <v>0</v>
      </c>
      <c r="T141" s="8">
        <f t="shared" si="394"/>
        <v>0</v>
      </c>
      <c r="U141" s="53"/>
      <c r="V141" s="53"/>
      <c r="W141" s="53"/>
      <c r="X141" s="53"/>
      <c r="Y141" s="53"/>
      <c r="Z141" s="53"/>
      <c r="AA141" s="53"/>
      <c r="AB141" s="53"/>
      <c r="AC141" s="53"/>
    </row>
    <row r="142" spans="1:29" s="72" customFormat="1" ht="24" x14ac:dyDescent="0.25">
      <c r="A142" s="45" t="s">
        <v>496</v>
      </c>
      <c r="B142" s="37" t="s">
        <v>105</v>
      </c>
      <c r="C142" s="64">
        <v>100701</v>
      </c>
      <c r="D142" s="62" t="s">
        <v>37</v>
      </c>
      <c r="E142" s="6" t="s">
        <v>32</v>
      </c>
      <c r="F142" s="6" t="s">
        <v>179</v>
      </c>
      <c r="G142" s="38">
        <v>1.89</v>
      </c>
      <c r="H142" s="7"/>
      <c r="I142" s="7"/>
      <c r="J142" s="7">
        <f t="shared" si="385"/>
        <v>0</v>
      </c>
      <c r="K142" s="7">
        <f t="shared" si="386"/>
        <v>0</v>
      </c>
      <c r="L142" s="7">
        <f t="shared" si="387"/>
        <v>0</v>
      </c>
      <c r="M142" s="7">
        <f t="shared" si="388"/>
        <v>0</v>
      </c>
      <c r="N142" s="7">
        <f t="shared" si="389"/>
        <v>0</v>
      </c>
      <c r="O142" s="7">
        <f t="shared" si="390"/>
        <v>0</v>
      </c>
      <c r="P142" s="7">
        <f t="shared" si="391"/>
        <v>0</v>
      </c>
      <c r="Q142" s="39" t="s">
        <v>113</v>
      </c>
      <c r="R142" s="7">
        <f t="shared" si="392"/>
        <v>0</v>
      </c>
      <c r="S142" s="7">
        <f t="shared" si="393"/>
        <v>0</v>
      </c>
      <c r="T142" s="8">
        <f t="shared" si="394"/>
        <v>0</v>
      </c>
      <c r="U142" s="53"/>
      <c r="V142" s="53"/>
      <c r="W142" s="53"/>
      <c r="X142" s="53"/>
      <c r="Y142" s="53"/>
      <c r="Z142" s="53"/>
      <c r="AA142" s="53"/>
      <c r="AB142" s="53"/>
      <c r="AC142" s="53"/>
    </row>
    <row r="143" spans="1:29" s="72" customFormat="1" ht="60" x14ac:dyDescent="0.25">
      <c r="A143" s="45" t="s">
        <v>497</v>
      </c>
      <c r="B143" s="37" t="s">
        <v>105</v>
      </c>
      <c r="C143" s="64">
        <v>100690</v>
      </c>
      <c r="D143" s="62" t="s">
        <v>36</v>
      </c>
      <c r="E143" s="6" t="s">
        <v>31</v>
      </c>
      <c r="F143" s="6" t="s">
        <v>179</v>
      </c>
      <c r="G143" s="38">
        <v>3</v>
      </c>
      <c r="H143" s="7"/>
      <c r="I143" s="7"/>
      <c r="J143" s="7">
        <f t="shared" si="385"/>
        <v>0</v>
      </c>
      <c r="K143" s="7">
        <f t="shared" si="386"/>
        <v>0</v>
      </c>
      <c r="L143" s="7">
        <f t="shared" si="387"/>
        <v>0</v>
      </c>
      <c r="M143" s="7">
        <f t="shared" si="388"/>
        <v>0</v>
      </c>
      <c r="N143" s="7">
        <f t="shared" si="389"/>
        <v>0</v>
      </c>
      <c r="O143" s="7">
        <f t="shared" si="390"/>
        <v>0</v>
      </c>
      <c r="P143" s="7">
        <f t="shared" si="391"/>
        <v>0</v>
      </c>
      <c r="Q143" s="39" t="s">
        <v>113</v>
      </c>
      <c r="R143" s="7">
        <f t="shared" si="392"/>
        <v>0</v>
      </c>
      <c r="S143" s="7">
        <f t="shared" si="393"/>
        <v>0</v>
      </c>
      <c r="T143" s="8">
        <f t="shared" si="394"/>
        <v>0</v>
      </c>
      <c r="U143" s="53"/>
      <c r="V143" s="53"/>
      <c r="W143" s="53"/>
      <c r="X143" s="53"/>
      <c r="Y143" s="53"/>
      <c r="Z143" s="53"/>
      <c r="AA143" s="53"/>
      <c r="AB143" s="53"/>
      <c r="AC143" s="53"/>
    </row>
    <row r="144" spans="1:29" x14ac:dyDescent="0.25">
      <c r="A144" s="40" t="s">
        <v>163</v>
      </c>
      <c r="B144" s="41"/>
      <c r="C144" s="42"/>
      <c r="D144" s="43" t="s">
        <v>498</v>
      </c>
      <c r="E144" s="43"/>
      <c r="F144" s="43"/>
      <c r="G144" s="44"/>
      <c r="H144" s="46"/>
      <c r="I144" s="46"/>
      <c r="J144" s="46"/>
      <c r="K144" s="46">
        <f>ROUND((SUM(K145:K146)),2)</f>
        <v>0</v>
      </c>
      <c r="L144" s="46">
        <f>ROUND((SUM(L145:L146)),2)</f>
        <v>0</v>
      </c>
      <c r="M144" s="46">
        <f>ROUND((SUM(M145:M146)),2)</f>
        <v>0</v>
      </c>
      <c r="N144" s="46"/>
      <c r="O144" s="46"/>
      <c r="P144" s="46"/>
      <c r="Q144" s="46"/>
      <c r="R144" s="46">
        <f>ROUND((SUM(R145:R146)),2)</f>
        <v>0</v>
      </c>
      <c r="S144" s="46">
        <f>ROUND((SUM(S145:S146)),2)</f>
        <v>0</v>
      </c>
      <c r="T144" s="46">
        <f>ROUND((SUM(T145:T146)),2)</f>
        <v>0</v>
      </c>
    </row>
    <row r="145" spans="1:29" ht="24" x14ac:dyDescent="0.25">
      <c r="A145" s="45" t="s">
        <v>268</v>
      </c>
      <c r="B145" s="37" t="s">
        <v>105</v>
      </c>
      <c r="C145" s="63">
        <v>97645</v>
      </c>
      <c r="D145" s="62" t="s">
        <v>198</v>
      </c>
      <c r="E145" s="6" t="s">
        <v>32</v>
      </c>
      <c r="F145" s="6"/>
      <c r="G145" s="38">
        <v>7.02</v>
      </c>
      <c r="H145" s="7"/>
      <c r="I145" s="7"/>
      <c r="J145" s="7">
        <f t="shared" ref="J145" si="395">ROUND((I145+H145),2)</f>
        <v>0</v>
      </c>
      <c r="K145" s="7">
        <f t="shared" ref="K145" si="396">ROUND((H145*G145),2)</f>
        <v>0</v>
      </c>
      <c r="L145" s="7">
        <f t="shared" ref="L145" si="397">ROUND((I145*G145),2)</f>
        <v>0</v>
      </c>
      <c r="M145" s="7">
        <f t="shared" ref="M145" si="398">ROUND((L145+K145),2)</f>
        <v>0</v>
      </c>
      <c r="N145" s="7">
        <f t="shared" ref="N145" si="399">ROUND((IF(Q145="BDI 1",((1+($T$3/100))*H145),((1+($T$4/100))*H145))),2)</f>
        <v>0</v>
      </c>
      <c r="O145" s="7">
        <f t="shared" ref="O145" si="400">ROUND((IF(Q145="BDI 1",((1+($T$3/100))*I145),((1+($T$4/100))*I145))),2)</f>
        <v>0</v>
      </c>
      <c r="P145" s="7">
        <f t="shared" ref="P145" si="401">ROUND((N145+O145),2)</f>
        <v>0</v>
      </c>
      <c r="Q145" s="39" t="s">
        <v>113</v>
      </c>
      <c r="R145" s="7">
        <f t="shared" ref="R145" si="402">ROUND(N145*G145,2)</f>
        <v>0</v>
      </c>
      <c r="S145" s="7">
        <f t="shared" ref="S145" si="403">ROUND(O145*G145,2)</f>
        <v>0</v>
      </c>
      <c r="T145" s="8">
        <f t="shared" ref="T145" si="404">ROUND(R145+S145,2)</f>
        <v>0</v>
      </c>
    </row>
    <row r="146" spans="1:29" ht="24" x14ac:dyDescent="0.25">
      <c r="A146" s="45" t="s">
        <v>269</v>
      </c>
      <c r="B146" s="37" t="s">
        <v>227</v>
      </c>
      <c r="C146" s="63">
        <v>1189</v>
      </c>
      <c r="D146" s="62" t="s">
        <v>392</v>
      </c>
      <c r="E146" s="6" t="s">
        <v>32</v>
      </c>
      <c r="F146" s="6" t="s">
        <v>170</v>
      </c>
      <c r="G146" s="38">
        <v>102</v>
      </c>
      <c r="H146" s="7"/>
      <c r="I146" s="7"/>
      <c r="J146" s="7">
        <f t="shared" ref="J146" si="405">ROUND((I146+H146),2)</f>
        <v>0</v>
      </c>
      <c r="K146" s="7">
        <f t="shared" ref="K146" si="406">ROUND((H146*G146),2)</f>
        <v>0</v>
      </c>
      <c r="L146" s="7">
        <f t="shared" ref="L146" si="407">ROUND((I146*G146),2)</f>
        <v>0</v>
      </c>
      <c r="M146" s="7">
        <f t="shared" ref="M146" si="408">ROUND((L146+K146),2)</f>
        <v>0</v>
      </c>
      <c r="N146" s="7">
        <f t="shared" ref="N146" si="409">ROUND((IF(Q146="BDI 1",((1+($T$3/100))*H146),((1+($T$4/100))*H146))),2)</f>
        <v>0</v>
      </c>
      <c r="O146" s="7">
        <f t="shared" ref="O146" si="410">ROUND((IF(Q146="BDI 1",((1+($T$3/100))*I146),((1+($T$4/100))*I146))),2)</f>
        <v>0</v>
      </c>
      <c r="P146" s="7">
        <f t="shared" ref="P146" si="411">ROUND((N146+O146),2)</f>
        <v>0</v>
      </c>
      <c r="Q146" s="39" t="s">
        <v>113</v>
      </c>
      <c r="R146" s="7">
        <f t="shared" ref="R146" si="412">ROUND(N146*G146,2)</f>
        <v>0</v>
      </c>
      <c r="S146" s="7">
        <f t="shared" ref="S146" si="413">ROUND(O146*G146,2)</f>
        <v>0</v>
      </c>
      <c r="T146" s="8">
        <f t="shared" ref="T146" si="414">ROUND(R146+S146,2)</f>
        <v>0</v>
      </c>
    </row>
    <row r="147" spans="1:29" x14ac:dyDescent="0.25">
      <c r="A147" s="40" t="s">
        <v>264</v>
      </c>
      <c r="B147" s="41"/>
      <c r="C147" s="42"/>
      <c r="D147" s="43" t="s">
        <v>499</v>
      </c>
      <c r="E147" s="43"/>
      <c r="F147" s="43"/>
      <c r="G147" s="44"/>
      <c r="H147" s="46"/>
      <c r="I147" s="46"/>
      <c r="J147" s="46"/>
      <c r="K147" s="46">
        <f>ROUND((SUM(K148:K148)),2)</f>
        <v>0</v>
      </c>
      <c r="L147" s="46">
        <f>ROUND((SUM(L148:L148)),2)</f>
        <v>0</v>
      </c>
      <c r="M147" s="46">
        <f>ROUND((SUM(M148:M148)),2)</f>
        <v>0</v>
      </c>
      <c r="N147" s="46"/>
      <c r="O147" s="46"/>
      <c r="P147" s="46"/>
      <c r="Q147" s="46"/>
      <c r="R147" s="46">
        <f>ROUND((SUM(R148:R148)),2)</f>
        <v>0</v>
      </c>
      <c r="S147" s="46">
        <f>ROUND((SUM(S148:S148)),2)</f>
        <v>0</v>
      </c>
      <c r="T147" s="46">
        <f>ROUND((SUM(T148:T148)),2)</f>
        <v>0</v>
      </c>
    </row>
    <row r="148" spans="1:29" ht="24" x14ac:dyDescent="0.25">
      <c r="A148" s="45" t="s">
        <v>270</v>
      </c>
      <c r="B148" s="37" t="s">
        <v>105</v>
      </c>
      <c r="C148" s="64">
        <v>97622</v>
      </c>
      <c r="D148" s="62" t="s">
        <v>192</v>
      </c>
      <c r="E148" s="6" t="s">
        <v>34</v>
      </c>
      <c r="F148" s="6" t="s">
        <v>153</v>
      </c>
      <c r="G148" s="38">
        <v>1.35</v>
      </c>
      <c r="H148" s="7"/>
      <c r="I148" s="7"/>
      <c r="J148" s="7">
        <f t="shared" ref="J148" si="415">ROUND((I148+H148),2)</f>
        <v>0</v>
      </c>
      <c r="K148" s="7">
        <f t="shared" ref="K148" si="416">ROUND((H148*G148),2)</f>
        <v>0</v>
      </c>
      <c r="L148" s="7">
        <f t="shared" ref="L148" si="417">ROUND((I148*G148),2)</f>
        <v>0</v>
      </c>
      <c r="M148" s="7">
        <f t="shared" ref="M148" si="418">ROUND((L148+K148),2)</f>
        <v>0</v>
      </c>
      <c r="N148" s="7">
        <f t="shared" ref="N148" si="419">ROUND((IF(Q148="BDI 1",((1+($T$3/100))*H148),((1+($T$4/100))*H148))),2)</f>
        <v>0</v>
      </c>
      <c r="O148" s="7">
        <f t="shared" ref="O148" si="420">ROUND((IF(Q148="BDI 1",((1+($T$3/100))*I148),((1+($T$4/100))*I148))),2)</f>
        <v>0</v>
      </c>
      <c r="P148" s="7">
        <f t="shared" ref="P148" si="421">ROUND((N148+O148),2)</f>
        <v>0</v>
      </c>
      <c r="Q148" s="39" t="s">
        <v>113</v>
      </c>
      <c r="R148" s="7">
        <f t="shared" ref="R148" si="422">ROUND(N148*G148,2)</f>
        <v>0</v>
      </c>
      <c r="S148" s="7">
        <f t="shared" ref="S148" si="423">ROUND(O148*G148,2)</f>
        <v>0</v>
      </c>
      <c r="T148" s="8">
        <f t="shared" ref="T148" si="424">ROUND(R148+S148,2)</f>
        <v>0</v>
      </c>
    </row>
    <row r="149" spans="1:29" x14ac:dyDescent="0.25">
      <c r="A149" s="40" t="s">
        <v>271</v>
      </c>
      <c r="B149" s="41"/>
      <c r="C149" s="42"/>
      <c r="D149" s="43" t="s">
        <v>263</v>
      </c>
      <c r="E149" s="43"/>
      <c r="F149" s="43"/>
      <c r="G149" s="44"/>
      <c r="H149" s="46"/>
      <c r="I149" s="46"/>
      <c r="J149" s="46"/>
      <c r="K149" s="46">
        <f t="shared" ref="K149:L149" si="425">ROUND((SUM(K150:K154)),2)</f>
        <v>0</v>
      </c>
      <c r="L149" s="46">
        <f t="shared" si="425"/>
        <v>0</v>
      </c>
      <c r="M149" s="46">
        <f>ROUND((SUM(M150:M154)),2)</f>
        <v>0</v>
      </c>
      <c r="N149" s="46"/>
      <c r="O149" s="46"/>
      <c r="P149" s="46"/>
      <c r="Q149" s="46"/>
      <c r="R149" s="46">
        <f>ROUND((SUM(R150:R154)),2)</f>
        <v>0</v>
      </c>
      <c r="S149" s="46">
        <f>ROUND((SUM(S150:S154)),2)</f>
        <v>0</v>
      </c>
      <c r="T149" s="46">
        <f>ROUND((SUM(T150:T154)),2)</f>
        <v>0</v>
      </c>
    </row>
    <row r="150" spans="1:29" ht="48" x14ac:dyDescent="0.25">
      <c r="A150" s="45" t="s">
        <v>272</v>
      </c>
      <c r="B150" s="37" t="s">
        <v>105</v>
      </c>
      <c r="C150" s="64">
        <v>103334</v>
      </c>
      <c r="D150" s="62" t="s">
        <v>55</v>
      </c>
      <c r="E150" s="6" t="s">
        <v>32</v>
      </c>
      <c r="F150" s="6" t="s">
        <v>153</v>
      </c>
      <c r="G150" s="38">
        <v>10.77</v>
      </c>
      <c r="H150" s="7"/>
      <c r="I150" s="7"/>
      <c r="J150" s="7">
        <f t="shared" ref="J150:J152" si="426">ROUND((I150+H150),2)</f>
        <v>0</v>
      </c>
      <c r="K150" s="7">
        <f t="shared" ref="K150:K152" si="427">ROUND((H150*G150),2)</f>
        <v>0</v>
      </c>
      <c r="L150" s="7">
        <f t="shared" ref="L150:L152" si="428">ROUND((I150*G150),2)</f>
        <v>0</v>
      </c>
      <c r="M150" s="7">
        <f t="shared" ref="M150:M152" si="429">ROUND((L150+K150),2)</f>
        <v>0</v>
      </c>
      <c r="N150" s="7">
        <f t="shared" ref="N150:N152" si="430">ROUND((IF(Q150="BDI 1",((1+($T$3/100))*H150),((1+($T$4/100))*H150))),2)</f>
        <v>0</v>
      </c>
      <c r="O150" s="7">
        <f t="shared" ref="O150:O152" si="431">ROUND((IF(Q150="BDI 1",((1+($T$3/100))*I150),((1+($T$4/100))*I150))),2)</f>
        <v>0</v>
      </c>
      <c r="P150" s="7">
        <f t="shared" ref="P150:P152" si="432">ROUND((N150+O150),2)</f>
        <v>0</v>
      </c>
      <c r="Q150" s="39" t="s">
        <v>113</v>
      </c>
      <c r="R150" s="7">
        <f t="shared" ref="R150:R152" si="433">ROUND(N150*G150,2)</f>
        <v>0</v>
      </c>
      <c r="S150" s="7">
        <f t="shared" ref="S150:S152" si="434">ROUND(O150*G150,2)</f>
        <v>0</v>
      </c>
      <c r="T150" s="8">
        <f t="shared" ref="T150:T152" si="435">ROUND(R150+S150,2)</f>
        <v>0</v>
      </c>
    </row>
    <row r="151" spans="1:29" ht="48" x14ac:dyDescent="0.25">
      <c r="A151" s="45" t="s">
        <v>273</v>
      </c>
      <c r="B151" s="37" t="s">
        <v>105</v>
      </c>
      <c r="C151" s="64">
        <v>87893</v>
      </c>
      <c r="D151" s="62" t="s">
        <v>328</v>
      </c>
      <c r="E151" s="6" t="s">
        <v>32</v>
      </c>
      <c r="F151" s="6" t="s">
        <v>179</v>
      </c>
      <c r="G151" s="38">
        <v>10.77</v>
      </c>
      <c r="H151" s="7"/>
      <c r="I151" s="7"/>
      <c r="J151" s="7">
        <f t="shared" si="426"/>
        <v>0</v>
      </c>
      <c r="K151" s="7">
        <f t="shared" si="427"/>
        <v>0</v>
      </c>
      <c r="L151" s="7">
        <f t="shared" si="428"/>
        <v>0</v>
      </c>
      <c r="M151" s="7">
        <f t="shared" si="429"/>
        <v>0</v>
      </c>
      <c r="N151" s="7">
        <f t="shared" si="430"/>
        <v>0</v>
      </c>
      <c r="O151" s="7">
        <f t="shared" si="431"/>
        <v>0</v>
      </c>
      <c r="P151" s="7">
        <f t="shared" si="432"/>
        <v>0</v>
      </c>
      <c r="Q151" s="39" t="s">
        <v>113</v>
      </c>
      <c r="R151" s="7">
        <f t="shared" si="433"/>
        <v>0</v>
      </c>
      <c r="S151" s="7">
        <f t="shared" si="434"/>
        <v>0</v>
      </c>
      <c r="T151" s="8">
        <f t="shared" si="435"/>
        <v>0</v>
      </c>
    </row>
    <row r="152" spans="1:29" ht="48" x14ac:dyDescent="0.25">
      <c r="A152" s="45" t="s">
        <v>274</v>
      </c>
      <c r="B152" s="37" t="s">
        <v>105</v>
      </c>
      <c r="C152" s="63">
        <v>87792</v>
      </c>
      <c r="D152" s="62" t="s">
        <v>123</v>
      </c>
      <c r="E152" s="6" t="s">
        <v>32</v>
      </c>
      <c r="F152" s="6" t="s">
        <v>169</v>
      </c>
      <c r="G152" s="38">
        <v>10.77</v>
      </c>
      <c r="H152" s="7"/>
      <c r="I152" s="7"/>
      <c r="J152" s="7">
        <f t="shared" si="426"/>
        <v>0</v>
      </c>
      <c r="K152" s="7">
        <f t="shared" si="427"/>
        <v>0</v>
      </c>
      <c r="L152" s="7">
        <f t="shared" si="428"/>
        <v>0</v>
      </c>
      <c r="M152" s="7">
        <f t="shared" si="429"/>
        <v>0</v>
      </c>
      <c r="N152" s="7">
        <f t="shared" si="430"/>
        <v>0</v>
      </c>
      <c r="O152" s="7">
        <f t="shared" si="431"/>
        <v>0</v>
      </c>
      <c r="P152" s="7">
        <f t="shared" si="432"/>
        <v>0</v>
      </c>
      <c r="Q152" s="39" t="s">
        <v>113</v>
      </c>
      <c r="R152" s="7">
        <f t="shared" si="433"/>
        <v>0</v>
      </c>
      <c r="S152" s="7">
        <f t="shared" si="434"/>
        <v>0</v>
      </c>
      <c r="T152" s="8">
        <f t="shared" si="435"/>
        <v>0</v>
      </c>
    </row>
    <row r="153" spans="1:29" s="72" customFormat="1" ht="48" customHeight="1" x14ac:dyDescent="0.25">
      <c r="A153" s="45" t="s">
        <v>275</v>
      </c>
      <c r="B153" s="37" t="s">
        <v>105</v>
      </c>
      <c r="C153" s="63">
        <v>87878</v>
      </c>
      <c r="D153" s="62" t="s">
        <v>326</v>
      </c>
      <c r="E153" s="6" t="s">
        <v>32</v>
      </c>
      <c r="F153" s="6" t="s">
        <v>169</v>
      </c>
      <c r="G153" s="38">
        <v>10.77</v>
      </c>
      <c r="H153" s="7"/>
      <c r="I153" s="7"/>
      <c r="J153" s="7">
        <f t="shared" ref="J153:J154" si="436">ROUND((I153+H153),2)</f>
        <v>0</v>
      </c>
      <c r="K153" s="7">
        <f t="shared" ref="K153:K154" si="437">ROUND((H153*G153),2)</f>
        <v>0</v>
      </c>
      <c r="L153" s="7">
        <f t="shared" ref="L153:L154" si="438">ROUND((I153*G153),2)</f>
        <v>0</v>
      </c>
      <c r="M153" s="7">
        <f t="shared" ref="M153:M154" si="439">ROUND((L153+K153),2)</f>
        <v>0</v>
      </c>
      <c r="N153" s="7">
        <f t="shared" ref="N153:N154" si="440">ROUND((IF(Q153="BDI 1",((1+($T$3/100))*H153),((1+($T$4/100))*H153))),2)</f>
        <v>0</v>
      </c>
      <c r="O153" s="7">
        <f t="shared" ref="O153:O154" si="441">ROUND((IF(Q153="BDI 1",((1+($T$3/100))*I153),((1+($T$4/100))*I153))),2)</f>
        <v>0</v>
      </c>
      <c r="P153" s="7">
        <f t="shared" ref="P153:P154" si="442">ROUND((N153+O153),2)</f>
        <v>0</v>
      </c>
      <c r="Q153" s="39" t="s">
        <v>113</v>
      </c>
      <c r="R153" s="7">
        <f t="shared" ref="R153:R154" si="443">ROUND(N153*G153,2)</f>
        <v>0</v>
      </c>
      <c r="S153" s="7">
        <f t="shared" ref="S153:S154" si="444">ROUND(O153*G153,2)</f>
        <v>0</v>
      </c>
      <c r="T153" s="8">
        <f t="shared" ref="T153:T154" si="445">ROUND(R153+S153,2)</f>
        <v>0</v>
      </c>
      <c r="U153" s="53"/>
      <c r="V153" s="53"/>
      <c r="W153" s="53"/>
      <c r="X153" s="53"/>
      <c r="Y153" s="53"/>
      <c r="Z153" s="53"/>
      <c r="AA153" s="53"/>
      <c r="AB153" s="53"/>
      <c r="AC153" s="53"/>
    </row>
    <row r="154" spans="1:29" s="72" customFormat="1" ht="48" x14ac:dyDescent="0.25">
      <c r="A154" s="45" t="s">
        <v>276</v>
      </c>
      <c r="B154" s="37" t="s">
        <v>105</v>
      </c>
      <c r="C154" s="63">
        <v>87775</v>
      </c>
      <c r="D154" s="62" t="s">
        <v>122</v>
      </c>
      <c r="E154" s="6" t="s">
        <v>32</v>
      </c>
      <c r="F154" s="6" t="s">
        <v>169</v>
      </c>
      <c r="G154" s="38">
        <v>10.77</v>
      </c>
      <c r="H154" s="7"/>
      <c r="I154" s="7"/>
      <c r="J154" s="7">
        <f t="shared" si="436"/>
        <v>0</v>
      </c>
      <c r="K154" s="7">
        <f t="shared" si="437"/>
        <v>0</v>
      </c>
      <c r="L154" s="7">
        <f t="shared" si="438"/>
        <v>0</v>
      </c>
      <c r="M154" s="7">
        <f t="shared" si="439"/>
        <v>0</v>
      </c>
      <c r="N154" s="7">
        <f t="shared" si="440"/>
        <v>0</v>
      </c>
      <c r="O154" s="7">
        <f t="shared" si="441"/>
        <v>0</v>
      </c>
      <c r="P154" s="7">
        <f t="shared" si="442"/>
        <v>0</v>
      </c>
      <c r="Q154" s="39" t="s">
        <v>113</v>
      </c>
      <c r="R154" s="7">
        <f t="shared" si="443"/>
        <v>0</v>
      </c>
      <c r="S154" s="7">
        <f t="shared" si="444"/>
        <v>0</v>
      </c>
      <c r="T154" s="8">
        <f t="shared" si="445"/>
        <v>0</v>
      </c>
      <c r="U154" s="53"/>
      <c r="V154" s="53"/>
      <c r="W154" s="53"/>
      <c r="X154" s="53"/>
      <c r="Y154" s="53"/>
      <c r="Z154" s="53"/>
      <c r="AA154" s="53"/>
      <c r="AB154" s="53"/>
      <c r="AC154" s="53"/>
    </row>
    <row r="155" spans="1:29" x14ac:dyDescent="0.25">
      <c r="A155" s="22"/>
      <c r="B155" s="22"/>
      <c r="C155" s="11"/>
      <c r="D155" s="30"/>
      <c r="E155" s="11"/>
      <c r="F155" s="11"/>
      <c r="G155" s="12"/>
      <c r="H155" s="16"/>
      <c r="I155" s="16"/>
      <c r="J155" s="16"/>
      <c r="K155" s="16"/>
      <c r="L155" s="16"/>
      <c r="M155" s="16"/>
      <c r="N155" s="14"/>
      <c r="O155" s="14"/>
      <c r="P155" s="14"/>
      <c r="Q155" s="14"/>
      <c r="R155" s="14"/>
      <c r="S155" s="14"/>
      <c r="T155" s="15"/>
    </row>
    <row r="156" spans="1:29" s="72" customFormat="1" x14ac:dyDescent="0.25">
      <c r="A156" s="40">
        <v>7</v>
      </c>
      <c r="B156" s="65"/>
      <c r="C156" s="66"/>
      <c r="D156" s="43" t="s">
        <v>500</v>
      </c>
      <c r="E156" s="67"/>
      <c r="F156" s="67"/>
      <c r="G156" s="68"/>
      <c r="H156" s="68"/>
      <c r="I156" s="68"/>
      <c r="J156" s="69"/>
      <c r="K156" s="71">
        <f t="shared" ref="K156" si="446">ROUND(SUM(K157),2)</f>
        <v>0</v>
      </c>
      <c r="L156" s="71">
        <f t="shared" ref="L156" si="447">ROUND(SUM(L157),2)</f>
        <v>0</v>
      </c>
      <c r="M156" s="71">
        <f>ROUND(SUM(M157),2)</f>
        <v>0</v>
      </c>
      <c r="N156" s="70"/>
      <c r="O156" s="70"/>
      <c r="P156" s="70"/>
      <c r="Q156" s="70"/>
      <c r="R156" s="71">
        <f t="shared" ref="R156" si="448">ROUND(SUM(R157),2)</f>
        <v>0</v>
      </c>
      <c r="S156" s="71">
        <f t="shared" ref="S156" si="449">ROUND(SUM(S157),2)</f>
        <v>0</v>
      </c>
      <c r="T156" s="71">
        <f>ROUND(SUM(T157),2)</f>
        <v>0</v>
      </c>
      <c r="U156" s="53"/>
      <c r="V156" s="53"/>
      <c r="W156" s="53"/>
      <c r="X156" s="53"/>
      <c r="Y156" s="53"/>
      <c r="Z156" s="53"/>
      <c r="AA156" s="53"/>
      <c r="AB156" s="53"/>
      <c r="AC156" s="53"/>
    </row>
    <row r="157" spans="1:29" s="72" customFormat="1" x14ac:dyDescent="0.25">
      <c r="A157" s="45" t="s">
        <v>17</v>
      </c>
      <c r="B157" s="37" t="s">
        <v>227</v>
      </c>
      <c r="C157" s="64">
        <v>1233</v>
      </c>
      <c r="D157" s="62" t="s">
        <v>393</v>
      </c>
      <c r="E157" s="6" t="s">
        <v>32</v>
      </c>
      <c r="F157" s="6" t="s">
        <v>151</v>
      </c>
      <c r="G157" s="38">
        <v>73.36</v>
      </c>
      <c r="H157" s="7"/>
      <c r="I157" s="7"/>
      <c r="J157" s="7">
        <f t="shared" ref="J157" si="450">ROUND((I157+H157),2)</f>
        <v>0</v>
      </c>
      <c r="K157" s="7">
        <f t="shared" ref="K157" si="451">ROUND((H157*G157),2)</f>
        <v>0</v>
      </c>
      <c r="L157" s="7">
        <f t="shared" ref="L157" si="452">ROUND((I157*G157),2)</f>
        <v>0</v>
      </c>
      <c r="M157" s="7">
        <f t="shared" ref="M157" si="453">ROUND((L157+K157),2)</f>
        <v>0</v>
      </c>
      <c r="N157" s="7">
        <f t="shared" ref="N157" si="454">ROUND((IF(Q157="BDI 1",((1+($T$3/100))*H157),((1+($T$4/100))*H157))),2)</f>
        <v>0</v>
      </c>
      <c r="O157" s="7">
        <f t="shared" ref="O157" si="455">ROUND((IF(Q157="BDI 1",((1+($T$3/100))*I157),((1+($T$4/100))*I157))),2)</f>
        <v>0</v>
      </c>
      <c r="P157" s="7">
        <f t="shared" ref="P157" si="456">ROUND((N157+O157),2)</f>
        <v>0</v>
      </c>
      <c r="Q157" s="39" t="s">
        <v>113</v>
      </c>
      <c r="R157" s="7">
        <f t="shared" ref="R157" si="457">ROUND(N157*G157,2)</f>
        <v>0</v>
      </c>
      <c r="S157" s="7">
        <f t="shared" ref="S157" si="458">ROUND(O157*G157,2)</f>
        <v>0</v>
      </c>
      <c r="T157" s="8">
        <f t="shared" ref="T157" si="459">ROUND(R157+S157,2)</f>
        <v>0</v>
      </c>
      <c r="U157" s="53"/>
      <c r="V157" s="53"/>
      <c r="W157" s="53"/>
      <c r="X157" s="53"/>
      <c r="Y157" s="53"/>
      <c r="Z157" s="53"/>
      <c r="AA157" s="53"/>
      <c r="AB157" s="53"/>
      <c r="AC157" s="53"/>
    </row>
    <row r="158" spans="1:29" s="72" customFormat="1" x14ac:dyDescent="0.25">
      <c r="A158" s="22"/>
      <c r="B158" s="22"/>
      <c r="C158" s="11"/>
      <c r="D158" s="30"/>
      <c r="E158" s="11"/>
      <c r="F158" s="11"/>
      <c r="G158" s="12"/>
      <c r="H158" s="16"/>
      <c r="I158" s="16"/>
      <c r="J158" s="16"/>
      <c r="K158" s="16"/>
      <c r="L158" s="16"/>
      <c r="M158" s="16"/>
      <c r="N158" s="14"/>
      <c r="O158" s="14"/>
      <c r="P158" s="14"/>
      <c r="Q158" s="14"/>
      <c r="R158" s="14"/>
      <c r="S158" s="14"/>
      <c r="T158" s="15"/>
      <c r="U158" s="53"/>
      <c r="V158" s="53"/>
      <c r="W158" s="53"/>
      <c r="X158" s="53"/>
      <c r="Y158" s="53"/>
      <c r="Z158" s="53"/>
      <c r="AA158" s="53"/>
      <c r="AB158" s="53"/>
      <c r="AC158" s="53"/>
    </row>
    <row r="159" spans="1:29" s="72" customFormat="1" x14ac:dyDescent="0.25">
      <c r="A159" s="40">
        <v>8</v>
      </c>
      <c r="B159" s="65"/>
      <c r="C159" s="66"/>
      <c r="D159" s="43" t="s">
        <v>127</v>
      </c>
      <c r="E159" s="67"/>
      <c r="F159" s="67"/>
      <c r="G159" s="68"/>
      <c r="H159" s="68"/>
      <c r="I159" s="68"/>
      <c r="J159" s="69"/>
      <c r="K159" s="71">
        <f t="shared" ref="K159:M159" si="460">SUM(K160:K165)/2</f>
        <v>0</v>
      </c>
      <c r="L159" s="71">
        <f t="shared" si="460"/>
        <v>0</v>
      </c>
      <c r="M159" s="71">
        <f t="shared" si="460"/>
        <v>0</v>
      </c>
      <c r="N159" s="70"/>
      <c r="O159" s="70"/>
      <c r="P159" s="70"/>
      <c r="Q159" s="70"/>
      <c r="R159" s="71">
        <f>SUM(R160:R165)/2</f>
        <v>0</v>
      </c>
      <c r="S159" s="71">
        <f t="shared" ref="S159:T159" si="461">SUM(S160:S165)/2</f>
        <v>0</v>
      </c>
      <c r="T159" s="71">
        <f t="shared" si="461"/>
        <v>0</v>
      </c>
      <c r="U159" s="53"/>
      <c r="V159" s="53"/>
      <c r="W159" s="53"/>
      <c r="X159" s="53"/>
      <c r="Y159" s="53"/>
      <c r="Z159" s="53"/>
      <c r="AA159" s="53"/>
      <c r="AB159" s="53"/>
      <c r="AC159" s="53"/>
    </row>
    <row r="160" spans="1:29" x14ac:dyDescent="0.25">
      <c r="A160" s="40" t="s">
        <v>18</v>
      </c>
      <c r="B160" s="41"/>
      <c r="C160" s="42"/>
      <c r="D160" s="43" t="s">
        <v>501</v>
      </c>
      <c r="E160" s="43"/>
      <c r="F160" s="43"/>
      <c r="G160" s="44"/>
      <c r="H160" s="46"/>
      <c r="I160" s="46"/>
      <c r="J160" s="46"/>
      <c r="K160" s="46">
        <f>ROUND(SUM(K161:K162),2)</f>
        <v>0</v>
      </c>
      <c r="L160" s="46">
        <f>ROUND(SUM(L161:L162),2)</f>
        <v>0</v>
      </c>
      <c r="M160" s="46">
        <f>ROUND(SUM(M161:M162),2)</f>
        <v>0</v>
      </c>
      <c r="N160" s="46"/>
      <c r="O160" s="46"/>
      <c r="P160" s="46"/>
      <c r="Q160" s="46"/>
      <c r="R160" s="46">
        <f>ROUND(SUM(R161:R162),2)</f>
        <v>0</v>
      </c>
      <c r="S160" s="46">
        <f>ROUND(SUM(S161:S162),2)</f>
        <v>0</v>
      </c>
      <c r="T160" s="46">
        <f>ROUND(SUM(T161:T162),2)</f>
        <v>0</v>
      </c>
    </row>
    <row r="161" spans="1:29" ht="36" x14ac:dyDescent="0.25">
      <c r="A161" s="45" t="s">
        <v>277</v>
      </c>
      <c r="B161" s="37" t="s">
        <v>105</v>
      </c>
      <c r="C161" s="64">
        <v>97647</v>
      </c>
      <c r="D161" s="62" t="s">
        <v>199</v>
      </c>
      <c r="E161" s="6" t="s">
        <v>32</v>
      </c>
      <c r="F161" s="6" t="s">
        <v>181</v>
      </c>
      <c r="G161" s="38">
        <v>209.42</v>
      </c>
      <c r="H161" s="7"/>
      <c r="I161" s="7"/>
      <c r="J161" s="7">
        <f t="shared" ref="J161" si="462">ROUND((I161+H161),2)</f>
        <v>0</v>
      </c>
      <c r="K161" s="7">
        <f t="shared" ref="K161" si="463">ROUND((H161*G161),2)</f>
        <v>0</v>
      </c>
      <c r="L161" s="7">
        <f t="shared" ref="L161" si="464">ROUND((I161*G161),2)</f>
        <v>0</v>
      </c>
      <c r="M161" s="7">
        <f t="shared" ref="M161" si="465">ROUND((L161+K161),2)</f>
        <v>0</v>
      </c>
      <c r="N161" s="7">
        <f t="shared" ref="N161" si="466">ROUND((IF(Q161="BDI 1",((1+($T$3/100))*H161),((1+($T$4/100))*H161))),2)</f>
        <v>0</v>
      </c>
      <c r="O161" s="7">
        <f t="shared" ref="O161" si="467">ROUND((IF(Q161="BDI 1",((1+($T$3/100))*I161),((1+($T$4/100))*I161))),2)</f>
        <v>0</v>
      </c>
      <c r="P161" s="7">
        <f t="shared" ref="P161" si="468">ROUND((N161+O161),2)</f>
        <v>0</v>
      </c>
      <c r="Q161" s="39" t="s">
        <v>113</v>
      </c>
      <c r="R161" s="7">
        <f t="shared" ref="R161" si="469">ROUND(N161*G161,2)</f>
        <v>0</v>
      </c>
      <c r="S161" s="7">
        <f t="shared" ref="S161" si="470">ROUND(O161*G161,2)</f>
        <v>0</v>
      </c>
      <c r="T161" s="8">
        <f t="shared" ref="T161" si="471">ROUND(R161+S161,2)</f>
        <v>0</v>
      </c>
    </row>
    <row r="162" spans="1:29" ht="48" customHeight="1" x14ac:dyDescent="0.25">
      <c r="A162" s="45" t="s">
        <v>278</v>
      </c>
      <c r="B162" s="37" t="s">
        <v>105</v>
      </c>
      <c r="C162" s="64">
        <v>94213</v>
      </c>
      <c r="D162" s="62" t="s">
        <v>83</v>
      </c>
      <c r="E162" s="6" t="s">
        <v>32</v>
      </c>
      <c r="F162" s="6" t="s">
        <v>180</v>
      </c>
      <c r="G162" s="38">
        <v>209.42</v>
      </c>
      <c r="H162" s="7"/>
      <c r="I162" s="7"/>
      <c r="J162" s="7">
        <f t="shared" ref="J162" si="472">ROUND((I162+H162),2)</f>
        <v>0</v>
      </c>
      <c r="K162" s="7">
        <f t="shared" ref="K162" si="473">ROUND((H162*G162),2)</f>
        <v>0</v>
      </c>
      <c r="L162" s="7">
        <f t="shared" ref="L162" si="474">ROUND((I162*G162),2)</f>
        <v>0</v>
      </c>
      <c r="M162" s="7">
        <f t="shared" ref="M162" si="475">ROUND((L162+K162),2)</f>
        <v>0</v>
      </c>
      <c r="N162" s="7">
        <f t="shared" ref="N162" si="476">ROUND((IF(Q162="BDI 1",((1+($T$3/100))*H162),((1+($T$4/100))*H162))),2)</f>
        <v>0</v>
      </c>
      <c r="O162" s="7">
        <f t="shared" ref="O162" si="477">ROUND((IF(Q162="BDI 1",((1+($T$3/100))*I162),((1+($T$4/100))*I162))),2)</f>
        <v>0</v>
      </c>
      <c r="P162" s="7">
        <f t="shared" ref="P162" si="478">ROUND((N162+O162),2)</f>
        <v>0</v>
      </c>
      <c r="Q162" s="39" t="s">
        <v>113</v>
      </c>
      <c r="R162" s="7">
        <f t="shared" ref="R162" si="479">ROUND(N162*G162,2)</f>
        <v>0</v>
      </c>
      <c r="S162" s="7">
        <f t="shared" ref="S162" si="480">ROUND(O162*G162,2)</f>
        <v>0</v>
      </c>
      <c r="T162" s="8">
        <f t="shared" ref="T162" si="481">ROUND(R162+S162,2)</f>
        <v>0</v>
      </c>
    </row>
    <row r="163" spans="1:29" x14ac:dyDescent="0.25">
      <c r="A163" s="40" t="s">
        <v>19</v>
      </c>
      <c r="B163" s="41"/>
      <c r="C163" s="42"/>
      <c r="D163" s="43" t="s">
        <v>502</v>
      </c>
      <c r="E163" s="43"/>
      <c r="F163" s="43"/>
      <c r="G163" s="44"/>
      <c r="H163" s="46"/>
      <c r="I163" s="46"/>
      <c r="J163" s="46"/>
      <c r="K163" s="46">
        <f>ROUND(SUM(K164:K165),2)</f>
        <v>0</v>
      </c>
      <c r="L163" s="46">
        <f t="shared" ref="L163:M163" si="482">ROUND(SUM(L164:L165),2)</f>
        <v>0</v>
      </c>
      <c r="M163" s="46">
        <f t="shared" si="482"/>
        <v>0</v>
      </c>
      <c r="N163" s="46"/>
      <c r="O163" s="46"/>
      <c r="P163" s="46"/>
      <c r="Q163" s="46"/>
      <c r="R163" s="46">
        <f>ROUND(SUM(R164:R165),2)</f>
        <v>0</v>
      </c>
      <c r="S163" s="46">
        <f t="shared" ref="S163:T163" si="483">ROUND(SUM(S164:S165),2)</f>
        <v>0</v>
      </c>
      <c r="T163" s="46">
        <f t="shared" si="483"/>
        <v>0</v>
      </c>
    </row>
    <row r="164" spans="1:29" ht="24" x14ac:dyDescent="0.25">
      <c r="A164" s="45" t="s">
        <v>279</v>
      </c>
      <c r="B164" s="37" t="s">
        <v>105</v>
      </c>
      <c r="C164" s="64">
        <v>100717</v>
      </c>
      <c r="D164" s="62" t="s">
        <v>39</v>
      </c>
      <c r="E164" s="6" t="s">
        <v>32</v>
      </c>
      <c r="F164" s="6" t="s">
        <v>181</v>
      </c>
      <c r="G164" s="38">
        <v>1096.05</v>
      </c>
      <c r="H164" s="7"/>
      <c r="I164" s="7"/>
      <c r="J164" s="7">
        <f t="shared" ref="J164:J165" si="484">ROUND((I164+H164),2)</f>
        <v>0</v>
      </c>
      <c r="K164" s="7">
        <f t="shared" ref="K164:K165" si="485">ROUND((H164*G164),2)</f>
        <v>0</v>
      </c>
      <c r="L164" s="7">
        <f t="shared" ref="L164:L165" si="486">ROUND((I164*G164),2)</f>
        <v>0</v>
      </c>
      <c r="M164" s="7">
        <f t="shared" ref="M164:M165" si="487">ROUND((L164+K164),2)</f>
        <v>0</v>
      </c>
      <c r="N164" s="7">
        <f t="shared" ref="N164:N165" si="488">ROUND((IF(Q164="BDI 1",((1+($T$3/100))*H164),((1+($T$4/100))*H164))),2)</f>
        <v>0</v>
      </c>
      <c r="O164" s="7">
        <f t="shared" ref="O164:O165" si="489">ROUND((IF(Q164="BDI 1",((1+($T$3/100))*I164),((1+($T$4/100))*I164))),2)</f>
        <v>0</v>
      </c>
      <c r="P164" s="7">
        <f t="shared" ref="P164:P165" si="490">ROUND((N164+O164),2)</f>
        <v>0</v>
      </c>
      <c r="Q164" s="39" t="s">
        <v>113</v>
      </c>
      <c r="R164" s="7">
        <f t="shared" ref="R164:R165" si="491">ROUND(N164*G164,2)</f>
        <v>0</v>
      </c>
      <c r="S164" s="7">
        <f t="shared" ref="S164:S165" si="492">ROUND(O164*G164,2)</f>
        <v>0</v>
      </c>
      <c r="T164" s="8">
        <f t="shared" ref="T164:T165" si="493">ROUND(R164+S164,2)</f>
        <v>0</v>
      </c>
    </row>
    <row r="165" spans="1:29" ht="48" customHeight="1" x14ac:dyDescent="0.25">
      <c r="A165" s="45" t="s">
        <v>301</v>
      </c>
      <c r="B165" s="37" t="s">
        <v>105</v>
      </c>
      <c r="C165" s="64">
        <v>100720</v>
      </c>
      <c r="D165" s="62" t="s">
        <v>40</v>
      </c>
      <c r="E165" s="6" t="s">
        <v>32</v>
      </c>
      <c r="F165" s="6" t="s">
        <v>180</v>
      </c>
      <c r="G165" s="38">
        <v>2192.1</v>
      </c>
      <c r="H165" s="7"/>
      <c r="I165" s="7"/>
      <c r="J165" s="7">
        <f t="shared" si="484"/>
        <v>0</v>
      </c>
      <c r="K165" s="7">
        <f t="shared" si="485"/>
        <v>0</v>
      </c>
      <c r="L165" s="7">
        <f t="shared" si="486"/>
        <v>0</v>
      </c>
      <c r="M165" s="7">
        <f t="shared" si="487"/>
        <v>0</v>
      </c>
      <c r="N165" s="7">
        <f t="shared" si="488"/>
        <v>0</v>
      </c>
      <c r="O165" s="7">
        <f t="shared" si="489"/>
        <v>0</v>
      </c>
      <c r="P165" s="7">
        <f t="shared" si="490"/>
        <v>0</v>
      </c>
      <c r="Q165" s="39" t="s">
        <v>113</v>
      </c>
      <c r="R165" s="7">
        <f t="shared" si="491"/>
        <v>0</v>
      </c>
      <c r="S165" s="7">
        <f t="shared" si="492"/>
        <v>0</v>
      </c>
      <c r="T165" s="8">
        <f t="shared" si="493"/>
        <v>0</v>
      </c>
    </row>
    <row r="166" spans="1:29" x14ac:dyDescent="0.25">
      <c r="A166" s="22"/>
      <c r="B166" s="22"/>
      <c r="C166" s="11"/>
      <c r="D166" s="30"/>
      <c r="E166" s="11"/>
      <c r="F166" s="11"/>
      <c r="G166" s="12"/>
      <c r="H166" s="16"/>
      <c r="I166" s="16"/>
      <c r="J166" s="16"/>
      <c r="K166" s="16"/>
      <c r="L166" s="16"/>
      <c r="M166" s="16"/>
      <c r="N166" s="14"/>
      <c r="O166" s="14"/>
      <c r="P166" s="14"/>
      <c r="Q166" s="14"/>
      <c r="R166" s="14"/>
      <c r="S166" s="14"/>
      <c r="T166" s="15"/>
    </row>
    <row r="167" spans="1:29" s="72" customFormat="1" x14ac:dyDescent="0.25">
      <c r="A167" s="40">
        <v>9</v>
      </c>
      <c r="B167" s="65"/>
      <c r="C167" s="66"/>
      <c r="D167" s="43" t="s">
        <v>117</v>
      </c>
      <c r="E167" s="67"/>
      <c r="F167" s="67"/>
      <c r="G167" s="68"/>
      <c r="H167" s="68"/>
      <c r="I167" s="68"/>
      <c r="J167" s="69"/>
      <c r="K167" s="71">
        <f t="shared" ref="K167:M167" si="494">K168+K172</f>
        <v>0</v>
      </c>
      <c r="L167" s="71">
        <f t="shared" si="494"/>
        <v>0</v>
      </c>
      <c r="M167" s="71">
        <f t="shared" si="494"/>
        <v>0</v>
      </c>
      <c r="N167" s="70"/>
      <c r="O167" s="70"/>
      <c r="P167" s="70"/>
      <c r="Q167" s="70"/>
      <c r="R167" s="71">
        <f>R168+R172</f>
        <v>0</v>
      </c>
      <c r="S167" s="71">
        <f>S168+S172</f>
        <v>0</v>
      </c>
      <c r="T167" s="71">
        <f>T168+T172</f>
        <v>0</v>
      </c>
      <c r="U167" s="53"/>
      <c r="V167" s="53"/>
      <c r="W167" s="53"/>
      <c r="X167" s="53"/>
      <c r="Y167" s="53"/>
      <c r="Z167" s="53"/>
      <c r="AA167" s="53"/>
      <c r="AB167" s="53"/>
      <c r="AC167" s="53"/>
    </row>
    <row r="168" spans="1:29" x14ac:dyDescent="0.25">
      <c r="A168" s="40" t="s">
        <v>27</v>
      </c>
      <c r="B168" s="41"/>
      <c r="C168" s="42"/>
      <c r="D168" s="43" t="s">
        <v>250</v>
      </c>
      <c r="E168" s="43"/>
      <c r="F168" s="43"/>
      <c r="G168" s="44"/>
      <c r="H168" s="46"/>
      <c r="I168" s="46"/>
      <c r="J168" s="46"/>
      <c r="K168" s="46">
        <f>ROUND(SUM(K169:K171),2)</f>
        <v>0</v>
      </c>
      <c r="L168" s="46">
        <f>ROUND(SUM(L169:L171),2)</f>
        <v>0</v>
      </c>
      <c r="M168" s="46">
        <f>ROUND(SUM(M169:M171),2)</f>
        <v>0</v>
      </c>
      <c r="N168" s="46"/>
      <c r="O168" s="46"/>
      <c r="P168" s="46"/>
      <c r="Q168" s="46"/>
      <c r="R168" s="46">
        <f>ROUND(SUM(R169:R171),2)</f>
        <v>0</v>
      </c>
      <c r="S168" s="46">
        <f>ROUND(SUM(S169:S171),2)</f>
        <v>0</v>
      </c>
      <c r="T168" s="46">
        <f>ROUND(SUM(T169:T171),2)</f>
        <v>0</v>
      </c>
    </row>
    <row r="169" spans="1:29" ht="24" x14ac:dyDescent="0.25">
      <c r="A169" s="45" t="s">
        <v>302</v>
      </c>
      <c r="B169" s="37" t="s">
        <v>105</v>
      </c>
      <c r="C169" s="64">
        <v>99814</v>
      </c>
      <c r="D169" s="62" t="s">
        <v>104</v>
      </c>
      <c r="E169" s="6" t="s">
        <v>32</v>
      </c>
      <c r="F169" s="6" t="s">
        <v>154</v>
      </c>
      <c r="G169" s="38">
        <v>1526.37</v>
      </c>
      <c r="H169" s="7"/>
      <c r="I169" s="7"/>
      <c r="J169" s="7">
        <f t="shared" ref="J169" si="495">ROUND((I169+H169),2)</f>
        <v>0</v>
      </c>
      <c r="K169" s="7">
        <f t="shared" ref="K169" si="496">ROUND((H169*G169),2)</f>
        <v>0</v>
      </c>
      <c r="L169" s="7">
        <f t="shared" ref="L169" si="497">ROUND((I169*G169),2)</f>
        <v>0</v>
      </c>
      <c r="M169" s="7">
        <f t="shared" ref="M169" si="498">ROUND((L169+K169),2)</f>
        <v>0</v>
      </c>
      <c r="N169" s="7">
        <f t="shared" ref="N169" si="499">ROUND((IF(Q169="BDI 1",((1+($T$3/100))*H169),((1+($T$4/100))*H169))),2)</f>
        <v>0</v>
      </c>
      <c r="O169" s="7">
        <f t="shared" ref="O169" si="500">ROUND((IF(Q169="BDI 1",((1+($T$3/100))*I169),((1+($T$4/100))*I169))),2)</f>
        <v>0</v>
      </c>
      <c r="P169" s="7">
        <f t="shared" ref="P169" si="501">ROUND((N169+O169),2)</f>
        <v>0</v>
      </c>
      <c r="Q169" s="39" t="s">
        <v>113</v>
      </c>
      <c r="R169" s="7">
        <f t="shared" ref="R169" si="502">ROUND(N169*G169,2)</f>
        <v>0</v>
      </c>
      <c r="S169" s="7">
        <f t="shared" ref="S169" si="503">ROUND(O169*G169,2)</f>
        <v>0</v>
      </c>
      <c r="T169" s="8">
        <f t="shared" ref="T169" si="504">ROUND(R169+S169,2)</f>
        <v>0</v>
      </c>
    </row>
    <row r="170" spans="1:29" ht="48" x14ac:dyDescent="0.25">
      <c r="A170" s="45" t="s">
        <v>303</v>
      </c>
      <c r="B170" s="37" t="s">
        <v>105</v>
      </c>
      <c r="C170" s="64">
        <v>87775</v>
      </c>
      <c r="D170" s="62" t="s">
        <v>122</v>
      </c>
      <c r="E170" s="6" t="s">
        <v>32</v>
      </c>
      <c r="F170" s="6" t="s">
        <v>296</v>
      </c>
      <c r="G170" s="38">
        <v>152.63999999999999</v>
      </c>
      <c r="H170" s="7"/>
      <c r="I170" s="7"/>
      <c r="J170" s="7">
        <f t="shared" ref="J170:J171" si="505">ROUND((I170+H170),2)</f>
        <v>0</v>
      </c>
      <c r="K170" s="7">
        <f t="shared" ref="K170:K171" si="506">ROUND((H170*G170),2)</f>
        <v>0</v>
      </c>
      <c r="L170" s="7">
        <f t="shared" ref="L170:L171" si="507">ROUND((I170*G170),2)</f>
        <v>0</v>
      </c>
      <c r="M170" s="7">
        <f t="shared" ref="M170:M171" si="508">ROUND((L170+K170),2)</f>
        <v>0</v>
      </c>
      <c r="N170" s="7">
        <f t="shared" ref="N170:N171" si="509">ROUND((IF(Q170="BDI 1",((1+($T$3/100))*H170),((1+($T$4/100))*H170))),2)</f>
        <v>0</v>
      </c>
      <c r="O170" s="7">
        <f t="shared" ref="O170:O171" si="510">ROUND((IF(Q170="BDI 1",((1+($T$3/100))*I170),((1+($T$4/100))*I170))),2)</f>
        <v>0</v>
      </c>
      <c r="P170" s="7">
        <f t="shared" ref="P170:P171" si="511">ROUND((N170+O170),2)</f>
        <v>0</v>
      </c>
      <c r="Q170" s="39" t="s">
        <v>113</v>
      </c>
      <c r="R170" s="7">
        <f t="shared" ref="R170:R171" si="512">ROUND(N170*G170,2)</f>
        <v>0</v>
      </c>
      <c r="S170" s="7">
        <f t="shared" ref="S170:S171" si="513">ROUND(O170*G170,2)</f>
        <v>0</v>
      </c>
      <c r="T170" s="8">
        <f t="shared" ref="T170:T171" si="514">ROUND(R170+S170,2)</f>
        <v>0</v>
      </c>
    </row>
    <row r="171" spans="1:29" ht="24" x14ac:dyDescent="0.25">
      <c r="A171" s="45" t="s">
        <v>354</v>
      </c>
      <c r="B171" s="37" t="s">
        <v>105</v>
      </c>
      <c r="C171" s="64">
        <v>88489</v>
      </c>
      <c r="D171" s="62" t="s">
        <v>135</v>
      </c>
      <c r="E171" s="6" t="s">
        <v>32</v>
      </c>
      <c r="F171" s="6" t="s">
        <v>297</v>
      </c>
      <c r="G171" s="38">
        <v>1526.37</v>
      </c>
      <c r="H171" s="7"/>
      <c r="I171" s="7"/>
      <c r="J171" s="7">
        <f t="shared" si="505"/>
        <v>0</v>
      </c>
      <c r="K171" s="7">
        <f t="shared" si="506"/>
        <v>0</v>
      </c>
      <c r="L171" s="7">
        <f t="shared" si="507"/>
        <v>0</v>
      </c>
      <c r="M171" s="7">
        <f t="shared" si="508"/>
        <v>0</v>
      </c>
      <c r="N171" s="7">
        <f t="shared" si="509"/>
        <v>0</v>
      </c>
      <c r="O171" s="7">
        <f t="shared" si="510"/>
        <v>0</v>
      </c>
      <c r="P171" s="7">
        <f t="shared" si="511"/>
        <v>0</v>
      </c>
      <c r="Q171" s="39" t="s">
        <v>113</v>
      </c>
      <c r="R171" s="7">
        <f t="shared" si="512"/>
        <v>0</v>
      </c>
      <c r="S171" s="7">
        <f t="shared" si="513"/>
        <v>0</v>
      </c>
      <c r="T171" s="8">
        <f t="shared" si="514"/>
        <v>0</v>
      </c>
    </row>
    <row r="172" spans="1:29" x14ac:dyDescent="0.25">
      <c r="A172" s="40" t="s">
        <v>28</v>
      </c>
      <c r="B172" s="41"/>
      <c r="C172" s="42"/>
      <c r="D172" s="43" t="s">
        <v>503</v>
      </c>
      <c r="E172" s="43"/>
      <c r="F172" s="43"/>
      <c r="G172" s="44"/>
      <c r="H172" s="46"/>
      <c r="I172" s="46"/>
      <c r="J172" s="46"/>
      <c r="K172" s="46">
        <f t="shared" ref="K172:L172" si="515">ROUND(SUM(K173:K174),2)</f>
        <v>0</v>
      </c>
      <c r="L172" s="46">
        <f t="shared" si="515"/>
        <v>0</v>
      </c>
      <c r="M172" s="46">
        <f>ROUND(SUM(M173:M174),2)</f>
        <v>0</v>
      </c>
      <c r="N172" s="46"/>
      <c r="O172" s="46"/>
      <c r="P172" s="46"/>
      <c r="Q172" s="46"/>
      <c r="R172" s="46">
        <f t="shared" ref="R172:S172" si="516">ROUND(SUM(R173:R174),2)</f>
        <v>0</v>
      </c>
      <c r="S172" s="46">
        <f t="shared" si="516"/>
        <v>0</v>
      </c>
      <c r="T172" s="46">
        <f>ROUND(SUM(T173:T174),2)</f>
        <v>0</v>
      </c>
    </row>
    <row r="173" spans="1:29" ht="48" x14ac:dyDescent="0.25">
      <c r="A173" s="45" t="s">
        <v>304</v>
      </c>
      <c r="B173" s="37" t="s">
        <v>105</v>
      </c>
      <c r="C173" s="64">
        <v>87775</v>
      </c>
      <c r="D173" s="62" t="s">
        <v>122</v>
      </c>
      <c r="E173" s="6" t="s">
        <v>32</v>
      </c>
      <c r="F173" s="6" t="s">
        <v>154</v>
      </c>
      <c r="G173" s="38">
        <v>563.96</v>
      </c>
      <c r="H173" s="7"/>
      <c r="I173" s="7"/>
      <c r="J173" s="7">
        <f t="shared" ref="J173:J174" si="517">ROUND((I173+H173),2)</f>
        <v>0</v>
      </c>
      <c r="K173" s="7">
        <f t="shared" ref="K173:K174" si="518">ROUND((H173*G173),2)</f>
        <v>0</v>
      </c>
      <c r="L173" s="7">
        <f t="shared" ref="L173:L174" si="519">ROUND((I173*G173),2)</f>
        <v>0</v>
      </c>
      <c r="M173" s="7">
        <f t="shared" ref="M173:M174" si="520">ROUND((L173+K173),2)</f>
        <v>0</v>
      </c>
      <c r="N173" s="7">
        <f t="shared" ref="N173:N174" si="521">ROUND((IF(Q173="BDI 1",((1+($T$3/100))*H173),((1+($T$4/100))*H173))),2)</f>
        <v>0</v>
      </c>
      <c r="O173" s="7">
        <f t="shared" ref="O173:O174" si="522">ROUND((IF(Q173="BDI 1",((1+($T$3/100))*I173),((1+($T$4/100))*I173))),2)</f>
        <v>0</v>
      </c>
      <c r="P173" s="7">
        <f t="shared" ref="P173:P174" si="523">ROUND((N173+O173),2)</f>
        <v>0</v>
      </c>
      <c r="Q173" s="39" t="s">
        <v>113</v>
      </c>
      <c r="R173" s="7">
        <f t="shared" ref="R173:R174" si="524">ROUND(N173*G173,2)</f>
        <v>0</v>
      </c>
      <c r="S173" s="7">
        <f t="shared" ref="S173:S174" si="525">ROUND(O173*G173,2)</f>
        <v>0</v>
      </c>
      <c r="T173" s="8">
        <f t="shared" ref="T173:T174" si="526">ROUND(R173+S173,2)</f>
        <v>0</v>
      </c>
    </row>
    <row r="174" spans="1:29" ht="24" x14ac:dyDescent="0.25">
      <c r="A174" s="45" t="s">
        <v>305</v>
      </c>
      <c r="B174" s="37" t="s">
        <v>105</v>
      </c>
      <c r="C174" s="64">
        <v>88489</v>
      </c>
      <c r="D174" s="62" t="s">
        <v>135</v>
      </c>
      <c r="E174" s="6" t="s">
        <v>32</v>
      </c>
      <c r="F174" s="6" t="s">
        <v>154</v>
      </c>
      <c r="G174" s="38">
        <v>5639.61</v>
      </c>
      <c r="H174" s="7"/>
      <c r="I174" s="7"/>
      <c r="J174" s="7">
        <f t="shared" si="517"/>
        <v>0</v>
      </c>
      <c r="K174" s="7">
        <f t="shared" si="518"/>
        <v>0</v>
      </c>
      <c r="L174" s="7">
        <f t="shared" si="519"/>
        <v>0</v>
      </c>
      <c r="M174" s="7">
        <f t="shared" si="520"/>
        <v>0</v>
      </c>
      <c r="N174" s="7">
        <f t="shared" si="521"/>
        <v>0</v>
      </c>
      <c r="O174" s="7">
        <f t="shared" si="522"/>
        <v>0</v>
      </c>
      <c r="P174" s="7">
        <f t="shared" si="523"/>
        <v>0</v>
      </c>
      <c r="Q174" s="39" t="s">
        <v>113</v>
      </c>
      <c r="R174" s="7">
        <f t="shared" si="524"/>
        <v>0</v>
      </c>
      <c r="S174" s="7">
        <f t="shared" si="525"/>
        <v>0</v>
      </c>
      <c r="T174" s="8">
        <f t="shared" si="526"/>
        <v>0</v>
      </c>
    </row>
    <row r="175" spans="1:29" s="72" customFormat="1" x14ac:dyDescent="0.25">
      <c r="A175" s="40" t="s">
        <v>355</v>
      </c>
      <c r="B175" s="41"/>
      <c r="C175" s="42"/>
      <c r="D175" s="43" t="s">
        <v>504</v>
      </c>
      <c r="E175" s="43"/>
      <c r="F175" s="43"/>
      <c r="G175" s="44"/>
      <c r="H175" s="46"/>
      <c r="I175" s="46"/>
      <c r="J175" s="46"/>
      <c r="K175" s="46">
        <v>59736.93</v>
      </c>
      <c r="L175" s="46">
        <v>59736.93</v>
      </c>
      <c r="M175" s="46">
        <v>59736.93</v>
      </c>
      <c r="N175" s="46"/>
      <c r="O175" s="46"/>
      <c r="P175" s="46"/>
      <c r="Q175" s="46"/>
      <c r="R175" s="46">
        <f>SUM(R176:R184)/2</f>
        <v>0</v>
      </c>
      <c r="S175" s="46">
        <f t="shared" ref="S175:T175" si="527">SUM(S176:S184)/2</f>
        <v>0</v>
      </c>
      <c r="T175" s="46">
        <f t="shared" si="527"/>
        <v>0</v>
      </c>
      <c r="U175" s="53"/>
      <c r="V175" s="53"/>
      <c r="W175" s="53"/>
      <c r="X175" s="53"/>
      <c r="Y175" s="53"/>
      <c r="Z175" s="53"/>
      <c r="AA175" s="53"/>
      <c r="AB175" s="53"/>
      <c r="AC175" s="53"/>
    </row>
    <row r="176" spans="1:29" s="72" customFormat="1" x14ac:dyDescent="0.25">
      <c r="A176" s="40" t="s">
        <v>356</v>
      </c>
      <c r="B176" s="41"/>
      <c r="C176" s="42"/>
      <c r="D176" s="43" t="s">
        <v>505</v>
      </c>
      <c r="E176" s="43"/>
      <c r="F176" s="43"/>
      <c r="G176" s="44"/>
      <c r="H176" s="46"/>
      <c r="I176" s="46"/>
      <c r="J176" s="46"/>
      <c r="K176" s="46">
        <f t="shared" ref="K176:L176" si="528">ROUND((SUM(K177:K180)),2)</f>
        <v>0</v>
      </c>
      <c r="L176" s="46">
        <f t="shared" si="528"/>
        <v>0</v>
      </c>
      <c r="M176" s="46">
        <f>ROUND((SUM(M177:M180)),2)</f>
        <v>0</v>
      </c>
      <c r="N176" s="46"/>
      <c r="O176" s="46"/>
      <c r="P176" s="46"/>
      <c r="Q176" s="46"/>
      <c r="R176" s="46">
        <f t="shared" ref="R176:S176" si="529">ROUND((SUM(R177:R180)),2)</f>
        <v>0</v>
      </c>
      <c r="S176" s="46">
        <f t="shared" si="529"/>
        <v>0</v>
      </c>
      <c r="T176" s="46">
        <f>ROUND((SUM(T177:T180)),2)</f>
        <v>0</v>
      </c>
      <c r="U176" s="73"/>
      <c r="V176" s="53"/>
      <c r="W176" s="53"/>
      <c r="X176" s="53"/>
      <c r="Y176" s="53"/>
      <c r="Z176" s="53"/>
      <c r="AA176" s="53"/>
      <c r="AB176" s="53"/>
      <c r="AC176" s="53"/>
    </row>
    <row r="177" spans="1:29" s="72" customFormat="1" ht="24" x14ac:dyDescent="0.25">
      <c r="A177" s="45" t="s">
        <v>506</v>
      </c>
      <c r="B177" s="37" t="s">
        <v>105</v>
      </c>
      <c r="C177" s="64">
        <v>100717</v>
      </c>
      <c r="D177" s="62" t="s">
        <v>39</v>
      </c>
      <c r="E177" s="6" t="s">
        <v>32</v>
      </c>
      <c r="F177" s="6" t="s">
        <v>296</v>
      </c>
      <c r="G177" s="38">
        <v>910.18</v>
      </c>
      <c r="H177" s="7"/>
      <c r="I177" s="7"/>
      <c r="J177" s="7">
        <f t="shared" ref="J177:J178" si="530">ROUND((I177+H177),2)</f>
        <v>0</v>
      </c>
      <c r="K177" s="7">
        <f t="shared" ref="K177:K178" si="531">ROUND((H177*G177),2)</f>
        <v>0</v>
      </c>
      <c r="L177" s="7">
        <f t="shared" ref="L177:L178" si="532">ROUND((I177*G177),2)</f>
        <v>0</v>
      </c>
      <c r="M177" s="7">
        <f t="shared" ref="M177:M178" si="533">ROUND((L177+K177),2)</f>
        <v>0</v>
      </c>
      <c r="N177" s="7">
        <f t="shared" ref="N177:N178" si="534">ROUND((IF(Q177="BDI 1",((1+($T$3/100))*H177),((1+($T$4/100))*H177))),2)</f>
        <v>0</v>
      </c>
      <c r="O177" s="7">
        <f t="shared" ref="O177:O178" si="535">ROUND((IF(Q177="BDI 1",((1+($T$3/100))*I177),((1+($T$4/100))*I177))),2)</f>
        <v>0</v>
      </c>
      <c r="P177" s="7">
        <f t="shared" ref="P177:P178" si="536">ROUND((N177+O177),2)</f>
        <v>0</v>
      </c>
      <c r="Q177" s="39" t="s">
        <v>113</v>
      </c>
      <c r="R177" s="7">
        <f t="shared" ref="R177:R178" si="537">ROUND(N177*G177,2)</f>
        <v>0</v>
      </c>
      <c r="S177" s="7">
        <f t="shared" ref="S177:S178" si="538">ROUND(O177*G177,2)</f>
        <v>0</v>
      </c>
      <c r="T177" s="8">
        <f t="shared" ref="T177:T178" si="539">ROUND(R177+S177,2)</f>
        <v>0</v>
      </c>
      <c r="U177" s="53"/>
      <c r="V177" s="53"/>
      <c r="W177" s="53"/>
      <c r="X177" s="53"/>
      <c r="Y177" s="53"/>
      <c r="Z177" s="53"/>
      <c r="AA177" s="53"/>
      <c r="AB177" s="53"/>
      <c r="AC177" s="53"/>
    </row>
    <row r="178" spans="1:29" s="72" customFormat="1" ht="48" x14ac:dyDescent="0.25">
      <c r="A178" s="45" t="s">
        <v>507</v>
      </c>
      <c r="B178" s="37" t="s">
        <v>105</v>
      </c>
      <c r="C178" s="64">
        <v>100722</v>
      </c>
      <c r="D178" s="62" t="s">
        <v>41</v>
      </c>
      <c r="E178" s="6" t="s">
        <v>32</v>
      </c>
      <c r="F178" s="6" t="s">
        <v>297</v>
      </c>
      <c r="G178" s="38">
        <v>1113.08</v>
      </c>
      <c r="H178" s="7"/>
      <c r="I178" s="7"/>
      <c r="J178" s="7">
        <f t="shared" si="530"/>
        <v>0</v>
      </c>
      <c r="K178" s="7">
        <f t="shared" si="531"/>
        <v>0</v>
      </c>
      <c r="L178" s="7">
        <f t="shared" si="532"/>
        <v>0</v>
      </c>
      <c r="M178" s="7">
        <f t="shared" si="533"/>
        <v>0</v>
      </c>
      <c r="N178" s="7">
        <f t="shared" si="534"/>
        <v>0</v>
      </c>
      <c r="O178" s="7">
        <f t="shared" si="535"/>
        <v>0</v>
      </c>
      <c r="P178" s="7">
        <f t="shared" si="536"/>
        <v>0</v>
      </c>
      <c r="Q178" s="39" t="s">
        <v>113</v>
      </c>
      <c r="R178" s="7">
        <f t="shared" si="537"/>
        <v>0</v>
      </c>
      <c r="S178" s="7">
        <f t="shared" si="538"/>
        <v>0</v>
      </c>
      <c r="T178" s="8">
        <f t="shared" si="539"/>
        <v>0</v>
      </c>
      <c r="U178" s="53"/>
      <c r="V178" s="53"/>
      <c r="W178" s="53"/>
      <c r="X178" s="53"/>
      <c r="Y178" s="53"/>
      <c r="Z178" s="53"/>
      <c r="AA178" s="53"/>
      <c r="AB178" s="53"/>
      <c r="AC178" s="53"/>
    </row>
    <row r="179" spans="1:29" s="72" customFormat="1" ht="36" x14ac:dyDescent="0.25">
      <c r="A179" s="45" t="s">
        <v>508</v>
      </c>
      <c r="B179" s="37" t="s">
        <v>105</v>
      </c>
      <c r="C179" s="64">
        <v>100736</v>
      </c>
      <c r="D179" s="62" t="s">
        <v>42</v>
      </c>
      <c r="E179" s="6" t="s">
        <v>32</v>
      </c>
      <c r="F179" s="6" t="s">
        <v>350</v>
      </c>
      <c r="G179" s="38">
        <v>2226.16</v>
      </c>
      <c r="H179" s="7"/>
      <c r="I179" s="7"/>
      <c r="J179" s="7">
        <f t="shared" ref="J179:J180" si="540">ROUND((I179+H179),2)</f>
        <v>0</v>
      </c>
      <c r="K179" s="7">
        <f t="shared" ref="K179:K180" si="541">ROUND((H179*G179),2)</f>
        <v>0</v>
      </c>
      <c r="L179" s="7">
        <f t="shared" ref="L179:L180" si="542">ROUND((I179*G179),2)</f>
        <v>0</v>
      </c>
      <c r="M179" s="7">
        <f t="shared" ref="M179:M180" si="543">ROUND((L179+K179),2)</f>
        <v>0</v>
      </c>
      <c r="N179" s="7">
        <f t="shared" ref="N179:N180" si="544">ROUND((IF(Q179="BDI 1",((1+($T$3/100))*H179),((1+($T$4/100))*H179))),2)</f>
        <v>0</v>
      </c>
      <c r="O179" s="7">
        <f t="shared" ref="O179:O180" si="545">ROUND((IF(Q179="BDI 1",((1+($T$3/100))*I179),((1+($T$4/100))*I179))),2)</f>
        <v>0</v>
      </c>
      <c r="P179" s="7">
        <f t="shared" ref="P179:P180" si="546">ROUND((N179+O179),2)</f>
        <v>0</v>
      </c>
      <c r="Q179" s="39" t="s">
        <v>113</v>
      </c>
      <c r="R179" s="7">
        <f t="shared" ref="R179:R180" si="547">ROUND(N179*G179,2)</f>
        <v>0</v>
      </c>
      <c r="S179" s="7">
        <f t="shared" ref="S179:S180" si="548">ROUND(O179*G179,2)</f>
        <v>0</v>
      </c>
      <c r="T179" s="8">
        <f t="shared" ref="T179:T180" si="549">ROUND(R179+S179,2)</f>
        <v>0</v>
      </c>
      <c r="U179" s="53"/>
      <c r="V179" s="53"/>
      <c r="W179" s="53"/>
      <c r="X179" s="53"/>
      <c r="Y179" s="53"/>
      <c r="Z179" s="53"/>
      <c r="AA179" s="53"/>
      <c r="AB179" s="53"/>
      <c r="AC179" s="53"/>
    </row>
    <row r="180" spans="1:29" s="72" customFormat="1" ht="24" x14ac:dyDescent="0.25">
      <c r="A180" s="45" t="s">
        <v>509</v>
      </c>
      <c r="B180" s="37" t="s">
        <v>227</v>
      </c>
      <c r="C180" s="64">
        <v>1195</v>
      </c>
      <c r="D180" s="62" t="s">
        <v>394</v>
      </c>
      <c r="E180" s="6" t="s">
        <v>32</v>
      </c>
      <c r="F180" s="6" t="s">
        <v>373</v>
      </c>
      <c r="G180" s="38">
        <v>169.08</v>
      </c>
      <c r="H180" s="7"/>
      <c r="I180" s="7"/>
      <c r="J180" s="7">
        <f t="shared" si="540"/>
        <v>0</v>
      </c>
      <c r="K180" s="7">
        <f t="shared" si="541"/>
        <v>0</v>
      </c>
      <c r="L180" s="7">
        <f t="shared" si="542"/>
        <v>0</v>
      </c>
      <c r="M180" s="7">
        <f t="shared" si="543"/>
        <v>0</v>
      </c>
      <c r="N180" s="7">
        <f t="shared" si="544"/>
        <v>0</v>
      </c>
      <c r="O180" s="7">
        <f t="shared" si="545"/>
        <v>0</v>
      </c>
      <c r="P180" s="7">
        <f t="shared" si="546"/>
        <v>0</v>
      </c>
      <c r="Q180" s="39" t="s">
        <v>113</v>
      </c>
      <c r="R180" s="7">
        <f t="shared" si="547"/>
        <v>0</v>
      </c>
      <c r="S180" s="7">
        <f t="shared" si="548"/>
        <v>0</v>
      </c>
      <c r="T180" s="8">
        <f t="shared" si="549"/>
        <v>0</v>
      </c>
      <c r="U180" s="53"/>
      <c r="V180" s="53"/>
      <c r="W180" s="53"/>
      <c r="X180" s="53"/>
      <c r="Y180" s="53"/>
      <c r="Z180" s="53"/>
      <c r="AA180" s="53"/>
      <c r="AB180" s="53"/>
      <c r="AC180" s="53"/>
    </row>
    <row r="181" spans="1:29" s="72" customFormat="1" x14ac:dyDescent="0.25">
      <c r="A181" s="40" t="s">
        <v>357</v>
      </c>
      <c r="B181" s="41"/>
      <c r="C181" s="42"/>
      <c r="D181" s="43" t="s">
        <v>513</v>
      </c>
      <c r="E181" s="43"/>
      <c r="F181" s="43"/>
      <c r="G181" s="44"/>
      <c r="H181" s="46"/>
      <c r="I181" s="46"/>
      <c r="J181" s="46"/>
      <c r="K181" s="46">
        <f t="shared" ref="K181:L181" si="550">ROUND((SUM(K182:K184)),2)</f>
        <v>0</v>
      </c>
      <c r="L181" s="46">
        <f t="shared" si="550"/>
        <v>0</v>
      </c>
      <c r="M181" s="46">
        <f>ROUND((SUM(M182:M184)),2)</f>
        <v>0</v>
      </c>
      <c r="N181" s="46"/>
      <c r="O181" s="46"/>
      <c r="P181" s="46"/>
      <c r="Q181" s="46"/>
      <c r="R181" s="46">
        <f>ROUND((SUM(R182:R184)),2)</f>
        <v>0</v>
      </c>
      <c r="S181" s="46">
        <f>ROUND((SUM(S182:S184)),2)</f>
        <v>0</v>
      </c>
      <c r="T181" s="46">
        <f>ROUND((SUM(T182:T184)),2)</f>
        <v>0</v>
      </c>
      <c r="U181" s="73"/>
      <c r="V181" s="53"/>
      <c r="W181" s="53"/>
      <c r="X181" s="53"/>
      <c r="Y181" s="53"/>
      <c r="Z181" s="53"/>
      <c r="AA181" s="53"/>
      <c r="AB181" s="53"/>
      <c r="AC181" s="53"/>
    </row>
    <row r="182" spans="1:29" s="72" customFormat="1" ht="24" x14ac:dyDescent="0.25">
      <c r="A182" s="45" t="s">
        <v>510</v>
      </c>
      <c r="B182" s="37" t="s">
        <v>105</v>
      </c>
      <c r="C182" s="64">
        <v>102193</v>
      </c>
      <c r="D182" s="62" t="s">
        <v>25</v>
      </c>
      <c r="E182" s="6" t="s">
        <v>32</v>
      </c>
      <c r="F182" s="6" t="s">
        <v>296</v>
      </c>
      <c r="G182" s="38">
        <v>219.42</v>
      </c>
      <c r="H182" s="7"/>
      <c r="I182" s="7"/>
      <c r="J182" s="7">
        <f t="shared" ref="J182:J184" si="551">ROUND((I182+H182),2)</f>
        <v>0</v>
      </c>
      <c r="K182" s="7">
        <f t="shared" ref="K182:K184" si="552">ROUND((H182*G182),2)</f>
        <v>0</v>
      </c>
      <c r="L182" s="7">
        <f t="shared" ref="L182:L184" si="553">ROUND((I182*G182),2)</f>
        <v>0</v>
      </c>
      <c r="M182" s="7">
        <f t="shared" ref="M182:M184" si="554">ROUND((L182+K182),2)</f>
        <v>0</v>
      </c>
      <c r="N182" s="7">
        <f t="shared" ref="N182:N184" si="555">ROUND((IF(Q182="BDI 1",((1+($T$3/100))*H182),((1+($T$4/100))*H182))),2)</f>
        <v>0</v>
      </c>
      <c r="O182" s="7">
        <f t="shared" ref="O182:O184" si="556">ROUND((IF(Q182="BDI 1",((1+($T$3/100))*I182),((1+($T$4/100))*I182))),2)</f>
        <v>0</v>
      </c>
      <c r="P182" s="7">
        <f t="shared" ref="P182:P184" si="557">ROUND((N182+O182),2)</f>
        <v>0</v>
      </c>
      <c r="Q182" s="39" t="s">
        <v>113</v>
      </c>
      <c r="R182" s="7">
        <f t="shared" ref="R182:R184" si="558">ROUND(N182*G182,2)</f>
        <v>0</v>
      </c>
      <c r="S182" s="7">
        <f t="shared" ref="S182:S184" si="559">ROUND(O182*G182,2)</f>
        <v>0</v>
      </c>
      <c r="T182" s="8">
        <f t="shared" ref="T182:T184" si="560">ROUND(R182+S182,2)</f>
        <v>0</v>
      </c>
      <c r="U182" s="53"/>
      <c r="V182" s="53"/>
      <c r="W182" s="53"/>
      <c r="X182" s="53"/>
      <c r="Y182" s="53"/>
      <c r="Z182" s="53"/>
      <c r="AA182" s="53"/>
      <c r="AB182" s="53"/>
      <c r="AC182" s="53"/>
    </row>
    <row r="183" spans="1:29" s="72" customFormat="1" ht="48" customHeight="1" x14ac:dyDescent="0.25">
      <c r="A183" s="45" t="s">
        <v>511</v>
      </c>
      <c r="B183" s="37" t="s">
        <v>105</v>
      </c>
      <c r="C183" s="64">
        <v>102197</v>
      </c>
      <c r="D183" s="62" t="s">
        <v>26</v>
      </c>
      <c r="E183" s="6" t="s">
        <v>32</v>
      </c>
      <c r="F183" s="6" t="s">
        <v>297</v>
      </c>
      <c r="G183" s="38">
        <v>219.42</v>
      </c>
      <c r="H183" s="7"/>
      <c r="I183" s="7"/>
      <c r="J183" s="7">
        <f t="shared" si="551"/>
        <v>0</v>
      </c>
      <c r="K183" s="7">
        <f t="shared" si="552"/>
        <v>0</v>
      </c>
      <c r="L183" s="7">
        <f t="shared" si="553"/>
        <v>0</v>
      </c>
      <c r="M183" s="7">
        <f t="shared" si="554"/>
        <v>0</v>
      </c>
      <c r="N183" s="7">
        <f t="shared" si="555"/>
        <v>0</v>
      </c>
      <c r="O183" s="7">
        <f t="shared" si="556"/>
        <v>0</v>
      </c>
      <c r="P183" s="7">
        <f t="shared" si="557"/>
        <v>0</v>
      </c>
      <c r="Q183" s="39" t="s">
        <v>113</v>
      </c>
      <c r="R183" s="7">
        <f t="shared" si="558"/>
        <v>0</v>
      </c>
      <c r="S183" s="7">
        <f t="shared" si="559"/>
        <v>0</v>
      </c>
      <c r="T183" s="8">
        <f t="shared" si="560"/>
        <v>0</v>
      </c>
      <c r="U183" s="53"/>
      <c r="V183" s="53"/>
      <c r="W183" s="53"/>
      <c r="X183" s="53"/>
      <c r="Y183" s="53"/>
      <c r="Z183" s="53"/>
      <c r="AA183" s="53"/>
      <c r="AB183" s="53"/>
      <c r="AC183" s="53"/>
    </row>
    <row r="184" spans="1:29" s="72" customFormat="1" ht="36" customHeight="1" x14ac:dyDescent="0.25">
      <c r="A184" s="45" t="s">
        <v>512</v>
      </c>
      <c r="B184" s="37" t="s">
        <v>105</v>
      </c>
      <c r="C184" s="64">
        <v>102220</v>
      </c>
      <c r="D184" s="62" t="s">
        <v>53</v>
      </c>
      <c r="E184" s="6" t="s">
        <v>32</v>
      </c>
      <c r="F184" s="6" t="s">
        <v>350</v>
      </c>
      <c r="G184" s="38">
        <v>219.42</v>
      </c>
      <c r="H184" s="7"/>
      <c r="I184" s="7"/>
      <c r="J184" s="7">
        <f t="shared" si="551"/>
        <v>0</v>
      </c>
      <c r="K184" s="7">
        <f t="shared" si="552"/>
        <v>0</v>
      </c>
      <c r="L184" s="7">
        <f t="shared" si="553"/>
        <v>0</v>
      </c>
      <c r="M184" s="7">
        <f t="shared" si="554"/>
        <v>0</v>
      </c>
      <c r="N184" s="7">
        <f t="shared" si="555"/>
        <v>0</v>
      </c>
      <c r="O184" s="7">
        <f t="shared" si="556"/>
        <v>0</v>
      </c>
      <c r="P184" s="7">
        <f t="shared" si="557"/>
        <v>0</v>
      </c>
      <c r="Q184" s="39" t="s">
        <v>113</v>
      </c>
      <c r="R184" s="7">
        <f t="shared" si="558"/>
        <v>0</v>
      </c>
      <c r="S184" s="7">
        <f t="shared" si="559"/>
        <v>0</v>
      </c>
      <c r="T184" s="8">
        <f t="shared" si="560"/>
        <v>0</v>
      </c>
      <c r="U184" s="53"/>
      <c r="V184" s="53"/>
      <c r="W184" s="53"/>
      <c r="X184" s="53"/>
      <c r="Y184" s="53"/>
      <c r="Z184" s="53"/>
      <c r="AA184" s="53"/>
      <c r="AB184" s="53"/>
      <c r="AC184" s="53"/>
    </row>
    <row r="185" spans="1:29" s="72" customFormat="1" x14ac:dyDescent="0.25">
      <c r="A185" s="40" t="s">
        <v>358</v>
      </c>
      <c r="B185" s="41"/>
      <c r="C185" s="42"/>
      <c r="D185" s="43" t="s">
        <v>514</v>
      </c>
      <c r="E185" s="43"/>
      <c r="F185" s="43"/>
      <c r="G185" s="44"/>
      <c r="H185" s="46"/>
      <c r="I185" s="46"/>
      <c r="J185" s="46"/>
      <c r="K185" s="46">
        <f t="shared" ref="K185:L185" si="561">ROUND((SUM(K186)),2)</f>
        <v>0</v>
      </c>
      <c r="L185" s="46">
        <f t="shared" si="561"/>
        <v>0</v>
      </c>
      <c r="M185" s="46">
        <f>ROUND((SUM(M186)),2)</f>
        <v>0</v>
      </c>
      <c r="N185" s="46"/>
      <c r="O185" s="46"/>
      <c r="P185" s="46"/>
      <c r="Q185" s="46"/>
      <c r="R185" s="46">
        <f>ROUND((SUM(R186)),2)</f>
        <v>0</v>
      </c>
      <c r="S185" s="46">
        <f t="shared" ref="S185:T185" si="562">ROUND((SUM(S186)),2)</f>
        <v>0</v>
      </c>
      <c r="T185" s="46">
        <f t="shared" si="562"/>
        <v>0</v>
      </c>
      <c r="U185" s="73"/>
      <c r="V185" s="53"/>
      <c r="W185" s="53"/>
      <c r="X185" s="53"/>
      <c r="Y185" s="53"/>
      <c r="Z185" s="53"/>
      <c r="AA185" s="53"/>
      <c r="AB185" s="53"/>
      <c r="AC185" s="53"/>
    </row>
    <row r="186" spans="1:29" s="72" customFormat="1" ht="24" x14ac:dyDescent="0.25">
      <c r="A186" s="45" t="s">
        <v>359</v>
      </c>
      <c r="B186" s="37" t="s">
        <v>105</v>
      </c>
      <c r="C186" s="64">
        <v>102220</v>
      </c>
      <c r="D186" s="62" t="s">
        <v>53</v>
      </c>
      <c r="E186" s="6" t="s">
        <v>32</v>
      </c>
      <c r="F186" s="6" t="s">
        <v>296</v>
      </c>
      <c r="G186" s="38">
        <v>69</v>
      </c>
      <c r="H186" s="7"/>
      <c r="I186" s="7"/>
      <c r="J186" s="7">
        <f t="shared" ref="J186" si="563">ROUND((I186+H186),2)</f>
        <v>0</v>
      </c>
      <c r="K186" s="7">
        <f t="shared" ref="K186" si="564">ROUND((H186*G186),2)</f>
        <v>0</v>
      </c>
      <c r="L186" s="7">
        <f t="shared" ref="L186" si="565">ROUND((I186*G186),2)</f>
        <v>0</v>
      </c>
      <c r="M186" s="7">
        <f t="shared" ref="M186" si="566">ROUND((L186+K186),2)</f>
        <v>0</v>
      </c>
      <c r="N186" s="7">
        <f t="shared" ref="N186" si="567">ROUND((IF(Q186="BDI 1",((1+($T$3/100))*H186),((1+($T$4/100))*H186))),2)</f>
        <v>0</v>
      </c>
      <c r="O186" s="7">
        <f t="shared" ref="O186" si="568">ROUND((IF(Q186="BDI 1",((1+($T$3/100))*I186),((1+($T$4/100))*I186))),2)</f>
        <v>0</v>
      </c>
      <c r="P186" s="7">
        <f t="shared" ref="P186" si="569">ROUND((N186+O186),2)</f>
        <v>0</v>
      </c>
      <c r="Q186" s="39" t="s">
        <v>113</v>
      </c>
      <c r="R186" s="7">
        <f t="shared" ref="R186" si="570">ROUND(N186*G186,2)</f>
        <v>0</v>
      </c>
      <c r="S186" s="7">
        <f t="shared" ref="S186" si="571">ROUND(O186*G186,2)</f>
        <v>0</v>
      </c>
      <c r="T186" s="8">
        <f t="shared" ref="T186" si="572">ROUND(R186+S186,2)</f>
        <v>0</v>
      </c>
      <c r="U186" s="53"/>
      <c r="V186" s="53"/>
      <c r="W186" s="53"/>
      <c r="X186" s="53"/>
      <c r="Y186" s="53"/>
      <c r="Z186" s="53"/>
      <c r="AA186" s="53"/>
      <c r="AB186" s="53"/>
      <c r="AC186" s="53"/>
    </row>
    <row r="187" spans="1:29" s="72" customFormat="1" x14ac:dyDescent="0.25">
      <c r="A187" s="40" t="s">
        <v>361</v>
      </c>
      <c r="B187" s="41"/>
      <c r="C187" s="42"/>
      <c r="D187" s="43" t="s">
        <v>515</v>
      </c>
      <c r="E187" s="43"/>
      <c r="F187" s="43"/>
      <c r="G187" s="44"/>
      <c r="H187" s="46"/>
      <c r="I187" s="46"/>
      <c r="J187" s="46"/>
      <c r="K187" s="46">
        <f t="shared" ref="K187" si="573">ROUND((SUM(K188:K190)),2)</f>
        <v>0</v>
      </c>
      <c r="L187" s="46">
        <f t="shared" ref="L187" si="574">ROUND((SUM(L188:L190)),2)</f>
        <v>0</v>
      </c>
      <c r="M187" s="46">
        <f t="shared" ref="M187" si="575">ROUND((SUM(M188:M190)),2)</f>
        <v>0</v>
      </c>
      <c r="N187" s="46"/>
      <c r="O187" s="46"/>
      <c r="P187" s="46"/>
      <c r="Q187" s="46"/>
      <c r="R187" s="46">
        <f t="shared" ref="R187:S187" si="576">ROUND((SUM(R188:R190)),2)</f>
        <v>0</v>
      </c>
      <c r="S187" s="46">
        <f t="shared" si="576"/>
        <v>0</v>
      </c>
      <c r="T187" s="46">
        <f>ROUND((SUM(T188:T190)),2)</f>
        <v>0</v>
      </c>
      <c r="U187" s="73"/>
      <c r="V187" s="53"/>
      <c r="W187" s="53"/>
      <c r="X187" s="53"/>
      <c r="Y187" s="53"/>
      <c r="Z187" s="53"/>
      <c r="AA187" s="53"/>
      <c r="AB187" s="53"/>
      <c r="AC187" s="53"/>
    </row>
    <row r="188" spans="1:29" s="72" customFormat="1" ht="24" x14ac:dyDescent="0.25">
      <c r="A188" s="45" t="s">
        <v>362</v>
      </c>
      <c r="B188" s="37" t="s">
        <v>105</v>
      </c>
      <c r="C188" s="64">
        <v>100717</v>
      </c>
      <c r="D188" s="62" t="s">
        <v>39</v>
      </c>
      <c r="E188" s="6" t="s">
        <v>32</v>
      </c>
      <c r="F188" s="6" t="s">
        <v>296</v>
      </c>
      <c r="G188" s="38">
        <v>75.760000000000005</v>
      </c>
      <c r="H188" s="7"/>
      <c r="I188" s="7"/>
      <c r="J188" s="7">
        <f t="shared" ref="J188" si="577">ROUND((I188+H188),2)</f>
        <v>0</v>
      </c>
      <c r="K188" s="7">
        <f t="shared" ref="K188" si="578">ROUND((H188*G188),2)</f>
        <v>0</v>
      </c>
      <c r="L188" s="7">
        <f t="shared" ref="L188" si="579">ROUND((I188*G188),2)</f>
        <v>0</v>
      </c>
      <c r="M188" s="7">
        <f t="shared" ref="M188" si="580">ROUND((L188+K188),2)</f>
        <v>0</v>
      </c>
      <c r="N188" s="7">
        <f t="shared" ref="N188" si="581">ROUND((IF(Q188="BDI 1",((1+($T$3/100))*H188),((1+($T$4/100))*H188))),2)</f>
        <v>0</v>
      </c>
      <c r="O188" s="7">
        <f t="shared" ref="O188" si="582">ROUND((IF(Q188="BDI 1",((1+($T$3/100))*I188),((1+($T$4/100))*I188))),2)</f>
        <v>0</v>
      </c>
      <c r="P188" s="7">
        <f t="shared" ref="P188" si="583">ROUND((N188+O188),2)</f>
        <v>0</v>
      </c>
      <c r="Q188" s="39" t="s">
        <v>113</v>
      </c>
      <c r="R188" s="7">
        <f t="shared" ref="R188" si="584">ROUND(N188*G188,2)</f>
        <v>0</v>
      </c>
      <c r="S188" s="7">
        <f t="shared" ref="S188" si="585">ROUND(O188*G188,2)</f>
        <v>0</v>
      </c>
      <c r="T188" s="8">
        <f t="shared" ref="T188" si="586">ROUND(R188+S188,2)</f>
        <v>0</v>
      </c>
      <c r="U188" s="53"/>
      <c r="V188" s="53"/>
      <c r="W188" s="53"/>
      <c r="X188" s="53"/>
      <c r="Y188" s="53"/>
      <c r="Z188" s="53"/>
      <c r="AA188" s="53"/>
      <c r="AB188" s="53"/>
      <c r="AC188" s="53"/>
    </row>
    <row r="189" spans="1:29" s="72" customFormat="1" ht="48" x14ac:dyDescent="0.25">
      <c r="A189" s="45" t="s">
        <v>363</v>
      </c>
      <c r="B189" s="37" t="s">
        <v>105</v>
      </c>
      <c r="C189" s="64">
        <v>100722</v>
      </c>
      <c r="D189" s="62" t="s">
        <v>41</v>
      </c>
      <c r="E189" s="6" t="s">
        <v>32</v>
      </c>
      <c r="F189" s="6" t="s">
        <v>297</v>
      </c>
      <c r="G189" s="38">
        <v>75.760000000000005</v>
      </c>
      <c r="H189" s="7"/>
      <c r="I189" s="7"/>
      <c r="J189" s="7">
        <f t="shared" ref="J189:J190" si="587">ROUND((I189+H189),2)</f>
        <v>0</v>
      </c>
      <c r="K189" s="7">
        <f t="shared" ref="K189:K190" si="588">ROUND((H189*G189),2)</f>
        <v>0</v>
      </c>
      <c r="L189" s="7">
        <f t="shared" ref="L189:L190" si="589">ROUND((I189*G189),2)</f>
        <v>0</v>
      </c>
      <c r="M189" s="7">
        <f t="shared" ref="M189:M190" si="590">ROUND((L189+K189),2)</f>
        <v>0</v>
      </c>
      <c r="N189" s="7">
        <f t="shared" ref="N189:N190" si="591">ROUND((IF(Q189="BDI 1",((1+($T$3/100))*H189),((1+($T$4/100))*H189))),2)</f>
        <v>0</v>
      </c>
      <c r="O189" s="7">
        <f t="shared" ref="O189:O190" si="592">ROUND((IF(Q189="BDI 1",((1+($T$3/100))*I189),((1+($T$4/100))*I189))),2)</f>
        <v>0</v>
      </c>
      <c r="P189" s="7">
        <f t="shared" ref="P189:P190" si="593">ROUND((N189+O189),2)</f>
        <v>0</v>
      </c>
      <c r="Q189" s="39" t="s">
        <v>113</v>
      </c>
      <c r="R189" s="7">
        <f t="shared" ref="R189:R190" si="594">ROUND(N189*G189,2)</f>
        <v>0</v>
      </c>
      <c r="S189" s="7">
        <f t="shared" ref="S189:S190" si="595">ROUND(O189*G189,2)</f>
        <v>0</v>
      </c>
      <c r="T189" s="8">
        <f t="shared" ref="T189:T190" si="596">ROUND(R189+S189,2)</f>
        <v>0</v>
      </c>
      <c r="U189" s="53"/>
      <c r="V189" s="53"/>
      <c r="W189" s="53"/>
      <c r="X189" s="53"/>
      <c r="Y189" s="53"/>
      <c r="Z189" s="53"/>
      <c r="AA189" s="53"/>
      <c r="AB189" s="53"/>
      <c r="AC189" s="53"/>
    </row>
    <row r="190" spans="1:29" s="72" customFormat="1" ht="36" x14ac:dyDescent="0.25">
      <c r="A190" s="45" t="s">
        <v>364</v>
      </c>
      <c r="B190" s="37" t="s">
        <v>105</v>
      </c>
      <c r="C190" s="64">
        <v>100754</v>
      </c>
      <c r="D190" s="62" t="s">
        <v>43</v>
      </c>
      <c r="E190" s="6" t="s">
        <v>32</v>
      </c>
      <c r="F190" s="6" t="s">
        <v>350</v>
      </c>
      <c r="G190" s="38">
        <v>75.760000000000005</v>
      </c>
      <c r="H190" s="7"/>
      <c r="I190" s="7"/>
      <c r="J190" s="7">
        <f t="shared" si="587"/>
        <v>0</v>
      </c>
      <c r="K190" s="7">
        <f t="shared" si="588"/>
        <v>0</v>
      </c>
      <c r="L190" s="7">
        <f t="shared" si="589"/>
        <v>0</v>
      </c>
      <c r="M190" s="7">
        <f t="shared" si="590"/>
        <v>0</v>
      </c>
      <c r="N190" s="7">
        <f t="shared" si="591"/>
        <v>0</v>
      </c>
      <c r="O190" s="7">
        <f t="shared" si="592"/>
        <v>0</v>
      </c>
      <c r="P190" s="7">
        <f t="shared" si="593"/>
        <v>0</v>
      </c>
      <c r="Q190" s="39" t="s">
        <v>113</v>
      </c>
      <c r="R190" s="7">
        <f t="shared" si="594"/>
        <v>0</v>
      </c>
      <c r="S190" s="7">
        <f t="shared" si="595"/>
        <v>0</v>
      </c>
      <c r="T190" s="8">
        <f t="shared" si="596"/>
        <v>0</v>
      </c>
      <c r="U190" s="53"/>
      <c r="V190" s="53"/>
      <c r="W190" s="53"/>
      <c r="X190" s="53"/>
      <c r="Y190" s="53"/>
      <c r="Z190" s="53"/>
      <c r="AA190" s="53"/>
      <c r="AB190" s="53"/>
      <c r="AC190" s="53"/>
    </row>
    <row r="191" spans="1:29" s="72" customFormat="1" x14ac:dyDescent="0.25">
      <c r="A191" s="22"/>
      <c r="B191" s="22"/>
      <c r="C191" s="11"/>
      <c r="D191" s="30"/>
      <c r="E191" s="11"/>
      <c r="F191" s="11"/>
      <c r="G191" s="12"/>
      <c r="H191" s="16"/>
      <c r="I191" s="16"/>
      <c r="J191" s="16"/>
      <c r="K191" s="16"/>
      <c r="L191" s="16"/>
      <c r="M191" s="16"/>
      <c r="N191" s="14"/>
      <c r="O191" s="14"/>
      <c r="P191" s="14"/>
      <c r="Q191" s="14"/>
      <c r="R191" s="14"/>
      <c r="S191" s="14"/>
      <c r="T191" s="15"/>
      <c r="U191" s="53"/>
      <c r="V191" s="53"/>
      <c r="W191" s="53"/>
      <c r="X191" s="53"/>
      <c r="Y191" s="53"/>
      <c r="Z191" s="53"/>
      <c r="AA191" s="53"/>
      <c r="AB191" s="53"/>
      <c r="AC191" s="53"/>
    </row>
    <row r="192" spans="1:29" s="72" customFormat="1" x14ac:dyDescent="0.25">
      <c r="A192" s="40">
        <v>10</v>
      </c>
      <c r="B192" s="65"/>
      <c r="C192" s="66"/>
      <c r="D192" s="43" t="s">
        <v>516</v>
      </c>
      <c r="E192" s="67"/>
      <c r="F192" s="67"/>
      <c r="G192" s="68"/>
      <c r="H192" s="68"/>
      <c r="I192" s="68"/>
      <c r="J192" s="69"/>
      <c r="K192" s="71">
        <f>SUM(K193:K194)</f>
        <v>0</v>
      </c>
      <c r="L192" s="71">
        <f t="shared" ref="L192" si="597">SUM(L193:L194)</f>
        <v>0</v>
      </c>
      <c r="M192" s="71">
        <f t="shared" ref="M192" si="598">SUM(M193:M194)</f>
        <v>0</v>
      </c>
      <c r="N192" s="70"/>
      <c r="O192" s="70"/>
      <c r="P192" s="70"/>
      <c r="Q192" s="70"/>
      <c r="R192" s="71">
        <f>SUM(R193:R194)</f>
        <v>0</v>
      </c>
      <c r="S192" s="71">
        <f t="shared" ref="S192:T192" si="599">SUM(S193:S194)</f>
        <v>0</v>
      </c>
      <c r="T192" s="71">
        <f t="shared" si="599"/>
        <v>0</v>
      </c>
      <c r="U192" s="53"/>
      <c r="V192" s="53"/>
      <c r="W192" s="53"/>
      <c r="X192" s="53"/>
      <c r="Y192" s="53"/>
      <c r="Z192" s="53"/>
      <c r="AA192" s="53"/>
      <c r="AB192" s="53"/>
      <c r="AC192" s="53"/>
    </row>
    <row r="193" spans="1:29" ht="24" x14ac:dyDescent="0.25">
      <c r="A193" s="45" t="s">
        <v>164</v>
      </c>
      <c r="B193" s="37" t="s">
        <v>105</v>
      </c>
      <c r="C193" s="64">
        <v>86888</v>
      </c>
      <c r="D193" s="62" t="s">
        <v>59</v>
      </c>
      <c r="E193" s="6" t="s">
        <v>31</v>
      </c>
      <c r="F193" s="6" t="s">
        <v>154</v>
      </c>
      <c r="G193" s="38">
        <v>5</v>
      </c>
      <c r="H193" s="7"/>
      <c r="I193" s="7"/>
      <c r="J193" s="7">
        <f t="shared" ref="J193" si="600">ROUND((I193+H193),2)</f>
        <v>0</v>
      </c>
      <c r="K193" s="7">
        <f t="shared" ref="K193" si="601">ROUND((H193*G193),2)</f>
        <v>0</v>
      </c>
      <c r="L193" s="7">
        <f t="shared" ref="L193" si="602">ROUND((I193*G193),2)</f>
        <v>0</v>
      </c>
      <c r="M193" s="7">
        <f t="shared" ref="M193" si="603">ROUND((L193+K193),2)</f>
        <v>0</v>
      </c>
      <c r="N193" s="7">
        <f t="shared" ref="N193" si="604">ROUND((IF(Q193="BDI 1",((1+($T$3/100))*H193),((1+($T$4/100))*H193))),2)</f>
        <v>0</v>
      </c>
      <c r="O193" s="7">
        <f t="shared" ref="O193" si="605">ROUND((IF(Q193="BDI 1",((1+($T$3/100))*I193),((1+($T$4/100))*I193))),2)</f>
        <v>0</v>
      </c>
      <c r="P193" s="7">
        <f t="shared" ref="P193" si="606">ROUND((N193+O193),2)</f>
        <v>0</v>
      </c>
      <c r="Q193" s="39" t="s">
        <v>113</v>
      </c>
      <c r="R193" s="7">
        <f t="shared" ref="R193" si="607">ROUND(N193*G193,2)</f>
        <v>0</v>
      </c>
      <c r="S193" s="7">
        <f t="shared" ref="S193" si="608">ROUND(O193*G193,2)</f>
        <v>0</v>
      </c>
      <c r="T193" s="8">
        <f t="shared" ref="T193" si="609">ROUND(R193+S193,2)</f>
        <v>0</v>
      </c>
    </row>
    <row r="194" spans="1:29" ht="60" x14ac:dyDescent="0.25">
      <c r="A194" s="45" t="s">
        <v>165</v>
      </c>
      <c r="B194" s="37" t="s">
        <v>105</v>
      </c>
      <c r="C194" s="63">
        <v>86939</v>
      </c>
      <c r="D194" s="62" t="s">
        <v>60</v>
      </c>
      <c r="E194" s="6" t="s">
        <v>31</v>
      </c>
      <c r="F194" s="6" t="s">
        <v>171</v>
      </c>
      <c r="G194" s="38">
        <v>5</v>
      </c>
      <c r="H194" s="7"/>
      <c r="I194" s="7"/>
      <c r="J194" s="7">
        <f t="shared" ref="J194" si="610">ROUND((I194+H194),2)</f>
        <v>0</v>
      </c>
      <c r="K194" s="7">
        <f t="shared" ref="K194" si="611">ROUND((H194*G194),2)</f>
        <v>0</v>
      </c>
      <c r="L194" s="7">
        <f t="shared" ref="L194" si="612">ROUND((I194*G194),2)</f>
        <v>0</v>
      </c>
      <c r="M194" s="7">
        <f t="shared" ref="M194" si="613">ROUND((L194+K194),2)</f>
        <v>0</v>
      </c>
      <c r="N194" s="7">
        <f t="shared" ref="N194" si="614">ROUND((IF(Q194="BDI 1",((1+($T$3/100))*H194),((1+($T$4/100))*H194))),2)</f>
        <v>0</v>
      </c>
      <c r="O194" s="7">
        <f t="shared" ref="O194" si="615">ROUND((IF(Q194="BDI 1",((1+($T$3/100))*I194),((1+($T$4/100))*I194))),2)</f>
        <v>0</v>
      </c>
      <c r="P194" s="7">
        <f t="shared" ref="P194" si="616">ROUND((N194+O194),2)</f>
        <v>0</v>
      </c>
      <c r="Q194" s="39" t="s">
        <v>113</v>
      </c>
      <c r="R194" s="7">
        <f t="shared" ref="R194" si="617">ROUND(N194*G194,2)</f>
        <v>0</v>
      </c>
      <c r="S194" s="7">
        <f t="shared" ref="S194" si="618">ROUND(O194*G194,2)</f>
        <v>0</v>
      </c>
      <c r="T194" s="8">
        <f t="shared" ref="T194" si="619">ROUND(R194+S194,2)</f>
        <v>0</v>
      </c>
    </row>
    <row r="195" spans="1:29" x14ac:dyDescent="0.25">
      <c r="A195" s="22"/>
      <c r="B195" s="22"/>
      <c r="C195" s="11"/>
      <c r="D195" s="30"/>
      <c r="E195" s="11"/>
      <c r="F195" s="11"/>
      <c r="G195" s="12"/>
      <c r="H195" s="16"/>
      <c r="I195" s="16"/>
      <c r="J195" s="16"/>
      <c r="K195" s="16"/>
      <c r="L195" s="16"/>
      <c r="M195" s="16"/>
      <c r="N195" s="14"/>
      <c r="O195" s="14"/>
      <c r="P195" s="14"/>
      <c r="Q195" s="14"/>
      <c r="R195" s="14"/>
      <c r="S195" s="14"/>
      <c r="T195" s="15"/>
    </row>
    <row r="196" spans="1:29" s="72" customFormat="1" x14ac:dyDescent="0.25">
      <c r="A196" s="40">
        <v>11</v>
      </c>
      <c r="B196" s="65"/>
      <c r="C196" s="66"/>
      <c r="D196" s="43" t="s">
        <v>527</v>
      </c>
      <c r="E196" s="67"/>
      <c r="F196" s="67"/>
      <c r="G196" s="68"/>
      <c r="H196" s="68"/>
      <c r="I196" s="68"/>
      <c r="J196" s="69"/>
      <c r="K196" s="71">
        <f t="shared" ref="K196:M196" si="620">ROUND(SUM(K197:K210),2)</f>
        <v>0</v>
      </c>
      <c r="L196" s="71">
        <f t="shared" si="620"/>
        <v>0</v>
      </c>
      <c r="M196" s="71">
        <f t="shared" si="620"/>
        <v>0</v>
      </c>
      <c r="N196" s="70"/>
      <c r="O196" s="70"/>
      <c r="P196" s="70"/>
      <c r="Q196" s="70"/>
      <c r="R196" s="71">
        <f t="shared" ref="R196:S196" si="621">ROUND(SUM(R197:R210),2)</f>
        <v>0</v>
      </c>
      <c r="S196" s="71">
        <f t="shared" si="621"/>
        <v>0</v>
      </c>
      <c r="T196" s="71">
        <f>ROUND(SUM(T197:T210),2)</f>
        <v>0</v>
      </c>
      <c r="U196" s="53"/>
      <c r="V196" s="53"/>
      <c r="W196" s="53"/>
      <c r="X196" s="53"/>
      <c r="Y196" s="53"/>
      <c r="Z196" s="53"/>
      <c r="AA196" s="53"/>
      <c r="AB196" s="53"/>
      <c r="AC196" s="53"/>
    </row>
    <row r="197" spans="1:29" s="72" customFormat="1" ht="24" x14ac:dyDescent="0.25">
      <c r="A197" s="45" t="s">
        <v>118</v>
      </c>
      <c r="B197" s="37" t="s">
        <v>227</v>
      </c>
      <c r="C197" s="64">
        <v>836</v>
      </c>
      <c r="D197" s="62" t="s">
        <v>395</v>
      </c>
      <c r="E197" s="6" t="s">
        <v>31</v>
      </c>
      <c r="F197" s="6" t="s">
        <v>154</v>
      </c>
      <c r="G197" s="38">
        <v>4</v>
      </c>
      <c r="H197" s="7"/>
      <c r="I197" s="7"/>
      <c r="J197" s="7">
        <f t="shared" ref="J197:J198" si="622">ROUND((I197+H197),2)</f>
        <v>0</v>
      </c>
      <c r="K197" s="7">
        <f t="shared" ref="K197:K198" si="623">ROUND((H197*G197),2)</f>
        <v>0</v>
      </c>
      <c r="L197" s="7">
        <f t="shared" ref="L197:L198" si="624">ROUND((I197*G197),2)</f>
        <v>0</v>
      </c>
      <c r="M197" s="7">
        <f t="shared" ref="M197:M198" si="625">ROUND((L197+K197),2)</f>
        <v>0</v>
      </c>
      <c r="N197" s="7">
        <f t="shared" ref="N197:N198" si="626">ROUND((IF(Q197="BDI 1",((1+($T$3/100))*H197),((1+($T$4/100))*H197))),2)</f>
        <v>0</v>
      </c>
      <c r="O197" s="7">
        <f t="shared" ref="O197:O198" si="627">ROUND((IF(Q197="BDI 1",((1+($T$3/100))*I197),((1+($T$4/100))*I197))),2)</f>
        <v>0</v>
      </c>
      <c r="P197" s="7">
        <f t="shared" ref="P197:P198" si="628">ROUND((N197+O197),2)</f>
        <v>0</v>
      </c>
      <c r="Q197" s="39" t="s">
        <v>113</v>
      </c>
      <c r="R197" s="7">
        <f t="shared" ref="R197:R198" si="629">ROUND(N197*G197,2)</f>
        <v>0</v>
      </c>
      <c r="S197" s="7">
        <f t="shared" ref="S197:S198" si="630">ROUND(O197*G197,2)</f>
        <v>0</v>
      </c>
      <c r="T197" s="8">
        <f t="shared" ref="T197:T198" si="631">ROUND(R197+S197,2)</f>
        <v>0</v>
      </c>
      <c r="U197" s="53"/>
      <c r="V197" s="53"/>
      <c r="W197" s="53"/>
      <c r="X197" s="53"/>
      <c r="Y197" s="53"/>
      <c r="Z197" s="53"/>
      <c r="AA197" s="53"/>
      <c r="AB197" s="53"/>
      <c r="AC197" s="53"/>
    </row>
    <row r="198" spans="1:29" s="72" customFormat="1" ht="36" x14ac:dyDescent="0.25">
      <c r="A198" s="45" t="s">
        <v>119</v>
      </c>
      <c r="B198" s="37" t="s">
        <v>105</v>
      </c>
      <c r="C198" s="63">
        <v>95695</v>
      </c>
      <c r="D198" s="62" t="s">
        <v>88</v>
      </c>
      <c r="E198" s="6" t="s">
        <v>31</v>
      </c>
      <c r="F198" s="6" t="s">
        <v>171</v>
      </c>
      <c r="G198" s="38">
        <v>11</v>
      </c>
      <c r="H198" s="7"/>
      <c r="I198" s="7"/>
      <c r="J198" s="7">
        <f t="shared" si="622"/>
        <v>0</v>
      </c>
      <c r="K198" s="7">
        <f t="shared" si="623"/>
        <v>0</v>
      </c>
      <c r="L198" s="7">
        <f t="shared" si="624"/>
        <v>0</v>
      </c>
      <c r="M198" s="7">
        <f t="shared" si="625"/>
        <v>0</v>
      </c>
      <c r="N198" s="7">
        <f t="shared" si="626"/>
        <v>0</v>
      </c>
      <c r="O198" s="7">
        <f t="shared" si="627"/>
        <v>0</v>
      </c>
      <c r="P198" s="7">
        <f t="shared" si="628"/>
        <v>0</v>
      </c>
      <c r="Q198" s="39" t="s">
        <v>113</v>
      </c>
      <c r="R198" s="7">
        <f t="shared" si="629"/>
        <v>0</v>
      </c>
      <c r="S198" s="7">
        <f t="shared" si="630"/>
        <v>0</v>
      </c>
      <c r="T198" s="8">
        <f t="shared" si="631"/>
        <v>0</v>
      </c>
      <c r="U198" s="53"/>
      <c r="V198" s="53"/>
      <c r="W198" s="53"/>
      <c r="X198" s="53"/>
      <c r="Y198" s="53"/>
      <c r="Z198" s="53"/>
      <c r="AA198" s="53"/>
      <c r="AB198" s="53"/>
      <c r="AC198" s="53"/>
    </row>
    <row r="199" spans="1:29" s="72" customFormat="1" ht="36" x14ac:dyDescent="0.25">
      <c r="A199" s="45" t="s">
        <v>185</v>
      </c>
      <c r="B199" s="37" t="s">
        <v>227</v>
      </c>
      <c r="C199" s="63">
        <v>1184</v>
      </c>
      <c r="D199" s="62" t="s">
        <v>396</v>
      </c>
      <c r="E199" s="6" t="s">
        <v>31</v>
      </c>
      <c r="F199" s="6" t="s">
        <v>171</v>
      </c>
      <c r="G199" s="38">
        <v>15</v>
      </c>
      <c r="H199" s="7"/>
      <c r="I199" s="7"/>
      <c r="J199" s="7">
        <f t="shared" ref="J199:J201" si="632">ROUND((I199+H199),2)</f>
        <v>0</v>
      </c>
      <c r="K199" s="7">
        <f t="shared" ref="K199:K201" si="633">ROUND((H199*G199),2)</f>
        <v>0</v>
      </c>
      <c r="L199" s="7">
        <f t="shared" ref="L199:L201" si="634">ROUND((I199*G199),2)</f>
        <v>0</v>
      </c>
      <c r="M199" s="7">
        <f t="shared" ref="M199:M201" si="635">ROUND((L199+K199),2)</f>
        <v>0</v>
      </c>
      <c r="N199" s="7">
        <f t="shared" ref="N199:N201" si="636">ROUND((IF(Q199="BDI 1",((1+($T$3/100))*H199),((1+($T$4/100))*H199))),2)</f>
        <v>0</v>
      </c>
      <c r="O199" s="7">
        <f t="shared" ref="O199:O201" si="637">ROUND((IF(Q199="BDI 1",((1+($T$3/100))*I199),((1+($T$4/100))*I199))),2)</f>
        <v>0</v>
      </c>
      <c r="P199" s="7">
        <f t="shared" ref="P199:P201" si="638">ROUND((N199+O199),2)</f>
        <v>0</v>
      </c>
      <c r="Q199" s="39" t="s">
        <v>113</v>
      </c>
      <c r="R199" s="7">
        <f t="shared" ref="R199:R201" si="639">ROUND(N199*G199,2)</f>
        <v>0</v>
      </c>
      <c r="S199" s="7">
        <f t="shared" ref="S199:S201" si="640">ROUND(O199*G199,2)</f>
        <v>0</v>
      </c>
      <c r="T199" s="8">
        <f t="shared" ref="T199:T201" si="641">ROUND(R199+S199,2)</f>
        <v>0</v>
      </c>
      <c r="U199" s="53"/>
      <c r="V199" s="53"/>
      <c r="W199" s="53"/>
      <c r="X199" s="53"/>
      <c r="Y199" s="53"/>
      <c r="Z199" s="53"/>
      <c r="AA199" s="53"/>
      <c r="AB199" s="53"/>
      <c r="AC199" s="53"/>
    </row>
    <row r="200" spans="1:29" s="72" customFormat="1" ht="36" x14ac:dyDescent="0.25">
      <c r="A200" s="45" t="s">
        <v>282</v>
      </c>
      <c r="B200" s="37" t="s">
        <v>105</v>
      </c>
      <c r="C200" s="63">
        <v>89567</v>
      </c>
      <c r="D200" s="62" t="s">
        <v>64</v>
      </c>
      <c r="E200" s="6" t="s">
        <v>31</v>
      </c>
      <c r="F200" s="6" t="s">
        <v>171</v>
      </c>
      <c r="G200" s="38">
        <v>2</v>
      </c>
      <c r="H200" s="7"/>
      <c r="I200" s="7"/>
      <c r="J200" s="7">
        <f t="shared" si="632"/>
        <v>0</v>
      </c>
      <c r="K200" s="7">
        <f t="shared" si="633"/>
        <v>0</v>
      </c>
      <c r="L200" s="7">
        <f t="shared" si="634"/>
        <v>0</v>
      </c>
      <c r="M200" s="7">
        <f t="shared" si="635"/>
        <v>0</v>
      </c>
      <c r="N200" s="7">
        <f t="shared" si="636"/>
        <v>0</v>
      </c>
      <c r="O200" s="7">
        <f t="shared" si="637"/>
        <v>0</v>
      </c>
      <c r="P200" s="7">
        <f t="shared" si="638"/>
        <v>0</v>
      </c>
      <c r="Q200" s="39" t="s">
        <v>113</v>
      </c>
      <c r="R200" s="7">
        <f t="shared" si="639"/>
        <v>0</v>
      </c>
      <c r="S200" s="7">
        <f t="shared" si="640"/>
        <v>0</v>
      </c>
      <c r="T200" s="8">
        <f t="shared" si="641"/>
        <v>0</v>
      </c>
      <c r="U200" s="53"/>
      <c r="V200" s="53"/>
      <c r="W200" s="53"/>
      <c r="X200" s="53"/>
      <c r="Y200" s="53"/>
      <c r="Z200" s="53"/>
      <c r="AA200" s="53"/>
      <c r="AB200" s="53"/>
      <c r="AC200" s="53"/>
    </row>
    <row r="201" spans="1:29" s="72" customFormat="1" ht="36" x14ac:dyDescent="0.25">
      <c r="A201" s="45" t="s">
        <v>517</v>
      </c>
      <c r="B201" s="37" t="s">
        <v>105</v>
      </c>
      <c r="C201" s="63">
        <v>89585</v>
      </c>
      <c r="D201" s="62" t="s">
        <v>67</v>
      </c>
      <c r="E201" s="6" t="s">
        <v>31</v>
      </c>
      <c r="F201" s="6" t="s">
        <v>171</v>
      </c>
      <c r="G201" s="38">
        <v>20</v>
      </c>
      <c r="H201" s="7"/>
      <c r="I201" s="7"/>
      <c r="J201" s="7">
        <f t="shared" si="632"/>
        <v>0</v>
      </c>
      <c r="K201" s="7">
        <f t="shared" si="633"/>
        <v>0</v>
      </c>
      <c r="L201" s="7">
        <f t="shared" si="634"/>
        <v>0</v>
      </c>
      <c r="M201" s="7">
        <f t="shared" si="635"/>
        <v>0</v>
      </c>
      <c r="N201" s="7">
        <f t="shared" si="636"/>
        <v>0</v>
      </c>
      <c r="O201" s="7">
        <f t="shared" si="637"/>
        <v>0</v>
      </c>
      <c r="P201" s="7">
        <f t="shared" si="638"/>
        <v>0</v>
      </c>
      <c r="Q201" s="39" t="s">
        <v>113</v>
      </c>
      <c r="R201" s="7">
        <f t="shared" si="639"/>
        <v>0</v>
      </c>
      <c r="S201" s="7">
        <f t="shared" si="640"/>
        <v>0</v>
      </c>
      <c r="T201" s="8">
        <f t="shared" si="641"/>
        <v>0</v>
      </c>
      <c r="U201" s="53"/>
      <c r="V201" s="53"/>
      <c r="W201" s="53"/>
      <c r="X201" s="53"/>
      <c r="Y201" s="53"/>
      <c r="Z201" s="53"/>
      <c r="AA201" s="53"/>
      <c r="AB201" s="53"/>
      <c r="AC201" s="53"/>
    </row>
    <row r="202" spans="1:29" s="72" customFormat="1" ht="36" x14ac:dyDescent="0.25">
      <c r="A202" s="45" t="s">
        <v>518</v>
      </c>
      <c r="B202" s="37" t="s">
        <v>105</v>
      </c>
      <c r="C202" s="63">
        <v>89591</v>
      </c>
      <c r="D202" s="62" t="s">
        <v>68</v>
      </c>
      <c r="E202" s="6" t="s">
        <v>31</v>
      </c>
      <c r="F202" s="6" t="s">
        <v>171</v>
      </c>
      <c r="G202" s="38">
        <v>26</v>
      </c>
      <c r="H202" s="7"/>
      <c r="I202" s="7"/>
      <c r="J202" s="7">
        <f t="shared" ref="J202:J210" si="642">ROUND((I202+H202),2)</f>
        <v>0</v>
      </c>
      <c r="K202" s="7">
        <f t="shared" ref="K202:K210" si="643">ROUND((H202*G202),2)</f>
        <v>0</v>
      </c>
      <c r="L202" s="7">
        <f t="shared" ref="L202:L210" si="644">ROUND((I202*G202),2)</f>
        <v>0</v>
      </c>
      <c r="M202" s="7">
        <f t="shared" ref="M202:M210" si="645">ROUND((L202+K202),2)</f>
        <v>0</v>
      </c>
      <c r="N202" s="7">
        <f t="shared" ref="N202:N210" si="646">ROUND((IF(Q202="BDI 1",((1+($T$3/100))*H202),((1+($T$4/100))*H202))),2)</f>
        <v>0</v>
      </c>
      <c r="O202" s="7">
        <f t="shared" ref="O202:O210" si="647">ROUND((IF(Q202="BDI 1",((1+($T$3/100))*I202),((1+($T$4/100))*I202))),2)</f>
        <v>0</v>
      </c>
      <c r="P202" s="7">
        <f t="shared" ref="P202:P210" si="648">ROUND((N202+O202),2)</f>
        <v>0</v>
      </c>
      <c r="Q202" s="39" t="s">
        <v>113</v>
      </c>
      <c r="R202" s="7">
        <f t="shared" ref="R202:R210" si="649">ROUND(N202*G202,2)</f>
        <v>0</v>
      </c>
      <c r="S202" s="7">
        <f t="shared" ref="S202:S210" si="650">ROUND(O202*G202,2)</f>
        <v>0</v>
      </c>
      <c r="T202" s="8">
        <f t="shared" ref="T202:T210" si="651">ROUND(R202+S202,2)</f>
        <v>0</v>
      </c>
      <c r="U202" s="53"/>
      <c r="V202" s="53"/>
      <c r="W202" s="53"/>
      <c r="X202" s="53"/>
      <c r="Y202" s="53"/>
      <c r="Z202" s="53"/>
      <c r="AA202" s="53"/>
      <c r="AB202" s="53"/>
      <c r="AC202" s="53"/>
    </row>
    <row r="203" spans="1:29" s="72" customFormat="1" ht="36" x14ac:dyDescent="0.25">
      <c r="A203" s="45" t="s">
        <v>519</v>
      </c>
      <c r="B203" s="37" t="s">
        <v>105</v>
      </c>
      <c r="C203" s="63">
        <v>89578</v>
      </c>
      <c r="D203" s="62" t="s">
        <v>65</v>
      </c>
      <c r="E203" s="6" t="s">
        <v>35</v>
      </c>
      <c r="F203" s="6" t="s">
        <v>171</v>
      </c>
      <c r="G203" s="38">
        <v>88.15</v>
      </c>
      <c r="H203" s="7"/>
      <c r="I203" s="7"/>
      <c r="J203" s="7">
        <f t="shared" si="642"/>
        <v>0</v>
      </c>
      <c r="K203" s="7">
        <f t="shared" si="643"/>
        <v>0</v>
      </c>
      <c r="L203" s="7">
        <f t="shared" si="644"/>
        <v>0</v>
      </c>
      <c r="M203" s="7">
        <f t="shared" si="645"/>
        <v>0</v>
      </c>
      <c r="N203" s="7">
        <f t="shared" si="646"/>
        <v>0</v>
      </c>
      <c r="O203" s="7">
        <f t="shared" si="647"/>
        <v>0</v>
      </c>
      <c r="P203" s="7">
        <f t="shared" si="648"/>
        <v>0</v>
      </c>
      <c r="Q203" s="39" t="s">
        <v>113</v>
      </c>
      <c r="R203" s="7">
        <f t="shared" si="649"/>
        <v>0</v>
      </c>
      <c r="S203" s="7">
        <f t="shared" si="650"/>
        <v>0</v>
      </c>
      <c r="T203" s="8">
        <f t="shared" si="651"/>
        <v>0</v>
      </c>
      <c r="U203" s="53"/>
      <c r="V203" s="53"/>
      <c r="W203" s="53"/>
      <c r="X203" s="53"/>
      <c r="Y203" s="53"/>
      <c r="Z203" s="53"/>
      <c r="AA203" s="53"/>
      <c r="AB203" s="53"/>
      <c r="AC203" s="53"/>
    </row>
    <row r="204" spans="1:29" s="72" customFormat="1" ht="24" x14ac:dyDescent="0.25">
      <c r="A204" s="45" t="s">
        <v>520</v>
      </c>
      <c r="B204" s="37" t="s">
        <v>105</v>
      </c>
      <c r="C204" s="63">
        <v>89512</v>
      </c>
      <c r="D204" s="62" t="s">
        <v>63</v>
      </c>
      <c r="E204" s="6" t="s">
        <v>35</v>
      </c>
      <c r="F204" s="6" t="s">
        <v>171</v>
      </c>
      <c r="G204" s="38">
        <v>35.75</v>
      </c>
      <c r="H204" s="7"/>
      <c r="I204" s="7"/>
      <c r="J204" s="7">
        <f t="shared" si="642"/>
        <v>0</v>
      </c>
      <c r="K204" s="7">
        <f t="shared" si="643"/>
        <v>0</v>
      </c>
      <c r="L204" s="7">
        <f t="shared" si="644"/>
        <v>0</v>
      </c>
      <c r="M204" s="7">
        <f t="shared" si="645"/>
        <v>0</v>
      </c>
      <c r="N204" s="7">
        <f t="shared" si="646"/>
        <v>0</v>
      </c>
      <c r="O204" s="7">
        <f t="shared" si="647"/>
        <v>0</v>
      </c>
      <c r="P204" s="7">
        <f t="shared" si="648"/>
        <v>0</v>
      </c>
      <c r="Q204" s="39" t="s">
        <v>113</v>
      </c>
      <c r="R204" s="7">
        <f t="shared" si="649"/>
        <v>0</v>
      </c>
      <c r="S204" s="7">
        <f t="shared" si="650"/>
        <v>0</v>
      </c>
      <c r="T204" s="8">
        <f t="shared" si="651"/>
        <v>0</v>
      </c>
      <c r="U204" s="53"/>
      <c r="V204" s="53"/>
      <c r="W204" s="53"/>
      <c r="X204" s="53"/>
      <c r="Y204" s="53"/>
      <c r="Z204" s="53"/>
      <c r="AA204" s="53"/>
      <c r="AB204" s="53"/>
      <c r="AC204" s="53"/>
    </row>
    <row r="205" spans="1:29" s="72" customFormat="1" ht="36" x14ac:dyDescent="0.25">
      <c r="A205" s="45" t="s">
        <v>521</v>
      </c>
      <c r="B205" s="37" t="s">
        <v>105</v>
      </c>
      <c r="C205" s="63">
        <v>89580</v>
      </c>
      <c r="D205" s="62" t="s">
        <v>66</v>
      </c>
      <c r="E205" s="6" t="s">
        <v>35</v>
      </c>
      <c r="F205" s="6" t="s">
        <v>171</v>
      </c>
      <c r="G205" s="38">
        <v>89.82</v>
      </c>
      <c r="H205" s="7"/>
      <c r="I205" s="7"/>
      <c r="J205" s="7">
        <f t="shared" si="642"/>
        <v>0</v>
      </c>
      <c r="K205" s="7">
        <f t="shared" si="643"/>
        <v>0</v>
      </c>
      <c r="L205" s="7">
        <f t="shared" si="644"/>
        <v>0</v>
      </c>
      <c r="M205" s="7">
        <f t="shared" si="645"/>
        <v>0</v>
      </c>
      <c r="N205" s="7">
        <f t="shared" si="646"/>
        <v>0</v>
      </c>
      <c r="O205" s="7">
        <f t="shared" si="647"/>
        <v>0</v>
      </c>
      <c r="P205" s="7">
        <f t="shared" si="648"/>
        <v>0</v>
      </c>
      <c r="Q205" s="39" t="s">
        <v>113</v>
      </c>
      <c r="R205" s="7">
        <f t="shared" si="649"/>
        <v>0</v>
      </c>
      <c r="S205" s="7">
        <f t="shared" si="650"/>
        <v>0</v>
      </c>
      <c r="T205" s="8">
        <f t="shared" si="651"/>
        <v>0</v>
      </c>
      <c r="U205" s="53"/>
      <c r="V205" s="53"/>
      <c r="W205" s="53"/>
      <c r="X205" s="53"/>
      <c r="Y205" s="53"/>
      <c r="Z205" s="53"/>
      <c r="AA205" s="53"/>
      <c r="AB205" s="53"/>
      <c r="AC205" s="53"/>
    </row>
    <row r="206" spans="1:29" s="72" customFormat="1" ht="24" x14ac:dyDescent="0.25">
      <c r="A206" s="45" t="s">
        <v>522</v>
      </c>
      <c r="B206" s="37" t="s">
        <v>105</v>
      </c>
      <c r="C206" s="63">
        <v>104166</v>
      </c>
      <c r="D206" s="62" t="s">
        <v>58</v>
      </c>
      <c r="E206" s="6" t="s">
        <v>35</v>
      </c>
      <c r="F206" s="6" t="s">
        <v>171</v>
      </c>
      <c r="G206" s="38">
        <v>33.39</v>
      </c>
      <c r="H206" s="7"/>
      <c r="I206" s="7"/>
      <c r="J206" s="7">
        <f t="shared" si="642"/>
        <v>0</v>
      </c>
      <c r="K206" s="7">
        <f t="shared" si="643"/>
        <v>0</v>
      </c>
      <c r="L206" s="7">
        <f t="shared" si="644"/>
        <v>0</v>
      </c>
      <c r="M206" s="7">
        <f t="shared" si="645"/>
        <v>0</v>
      </c>
      <c r="N206" s="7">
        <f t="shared" si="646"/>
        <v>0</v>
      </c>
      <c r="O206" s="7">
        <f t="shared" si="647"/>
        <v>0</v>
      </c>
      <c r="P206" s="7">
        <f t="shared" si="648"/>
        <v>0</v>
      </c>
      <c r="Q206" s="39" t="s">
        <v>113</v>
      </c>
      <c r="R206" s="7">
        <f t="shared" si="649"/>
        <v>0</v>
      </c>
      <c r="S206" s="7">
        <f t="shared" si="650"/>
        <v>0</v>
      </c>
      <c r="T206" s="8">
        <f t="shared" si="651"/>
        <v>0</v>
      </c>
      <c r="U206" s="53"/>
      <c r="V206" s="53"/>
      <c r="W206" s="53"/>
      <c r="X206" s="53"/>
      <c r="Y206" s="53"/>
      <c r="Z206" s="53"/>
      <c r="AA206" s="53"/>
      <c r="AB206" s="53"/>
      <c r="AC206" s="53"/>
    </row>
    <row r="207" spans="1:29" s="72" customFormat="1" ht="36" x14ac:dyDescent="0.25">
      <c r="A207" s="45" t="s">
        <v>523</v>
      </c>
      <c r="B207" s="37" t="s">
        <v>105</v>
      </c>
      <c r="C207" s="63">
        <v>94228</v>
      </c>
      <c r="D207" s="62" t="s">
        <v>84</v>
      </c>
      <c r="E207" s="6" t="s">
        <v>35</v>
      </c>
      <c r="F207" s="6" t="s">
        <v>171</v>
      </c>
      <c r="G207" s="38">
        <v>164.2</v>
      </c>
      <c r="H207" s="7"/>
      <c r="I207" s="7"/>
      <c r="J207" s="7">
        <f t="shared" si="642"/>
        <v>0</v>
      </c>
      <c r="K207" s="7">
        <f t="shared" si="643"/>
        <v>0</v>
      </c>
      <c r="L207" s="7">
        <f t="shared" si="644"/>
        <v>0</v>
      </c>
      <c r="M207" s="7">
        <f t="shared" si="645"/>
        <v>0</v>
      </c>
      <c r="N207" s="7">
        <f t="shared" si="646"/>
        <v>0</v>
      </c>
      <c r="O207" s="7">
        <f t="shared" si="647"/>
        <v>0</v>
      </c>
      <c r="P207" s="7">
        <f t="shared" si="648"/>
        <v>0</v>
      </c>
      <c r="Q207" s="39" t="s">
        <v>113</v>
      </c>
      <c r="R207" s="7">
        <f t="shared" si="649"/>
        <v>0</v>
      </c>
      <c r="S207" s="7">
        <f t="shared" si="650"/>
        <v>0</v>
      </c>
      <c r="T207" s="8">
        <f t="shared" si="651"/>
        <v>0</v>
      </c>
      <c r="U207" s="53"/>
      <c r="V207" s="53"/>
      <c r="W207" s="53"/>
      <c r="X207" s="53"/>
      <c r="Y207" s="53"/>
      <c r="Z207" s="53"/>
      <c r="AA207" s="53"/>
      <c r="AB207" s="53"/>
      <c r="AC207" s="53"/>
    </row>
    <row r="208" spans="1:29" s="72" customFormat="1" ht="48" x14ac:dyDescent="0.25">
      <c r="A208" s="45" t="s">
        <v>524</v>
      </c>
      <c r="B208" s="37" t="s">
        <v>227</v>
      </c>
      <c r="C208" s="63">
        <v>1029</v>
      </c>
      <c r="D208" s="62" t="s">
        <v>397</v>
      </c>
      <c r="E208" s="6" t="s">
        <v>31</v>
      </c>
      <c r="F208" s="6" t="s">
        <v>171</v>
      </c>
      <c r="G208" s="38">
        <v>1</v>
      </c>
      <c r="H208" s="7"/>
      <c r="I208" s="7"/>
      <c r="J208" s="7">
        <f t="shared" si="642"/>
        <v>0</v>
      </c>
      <c r="K208" s="7">
        <f t="shared" si="643"/>
        <v>0</v>
      </c>
      <c r="L208" s="7">
        <f t="shared" si="644"/>
        <v>0</v>
      </c>
      <c r="M208" s="7">
        <f t="shared" si="645"/>
        <v>0</v>
      </c>
      <c r="N208" s="7">
        <f t="shared" si="646"/>
        <v>0</v>
      </c>
      <c r="O208" s="7">
        <f t="shared" si="647"/>
        <v>0</v>
      </c>
      <c r="P208" s="7">
        <f t="shared" si="648"/>
        <v>0</v>
      </c>
      <c r="Q208" s="39" t="s">
        <v>113</v>
      </c>
      <c r="R208" s="7">
        <f t="shared" si="649"/>
        <v>0</v>
      </c>
      <c r="S208" s="7">
        <f t="shared" si="650"/>
        <v>0</v>
      </c>
      <c r="T208" s="8">
        <f t="shared" si="651"/>
        <v>0</v>
      </c>
      <c r="U208" s="53"/>
      <c r="V208" s="53"/>
      <c r="W208" s="53"/>
      <c r="X208" s="53"/>
      <c r="Y208" s="53"/>
      <c r="Z208" s="53"/>
      <c r="AA208" s="53"/>
      <c r="AB208" s="53"/>
      <c r="AC208" s="53"/>
    </row>
    <row r="209" spans="1:29" s="72" customFormat="1" ht="48" x14ac:dyDescent="0.25">
      <c r="A209" s="45" t="s">
        <v>525</v>
      </c>
      <c r="B209" s="37" t="s">
        <v>105</v>
      </c>
      <c r="C209" s="63">
        <v>101862</v>
      </c>
      <c r="D209" s="62" t="s">
        <v>47</v>
      </c>
      <c r="E209" s="6" t="s">
        <v>32</v>
      </c>
      <c r="F209" s="6" t="s">
        <v>171</v>
      </c>
      <c r="G209" s="38">
        <v>12.08</v>
      </c>
      <c r="H209" s="7"/>
      <c r="I209" s="7"/>
      <c r="J209" s="7">
        <f t="shared" si="642"/>
        <v>0</v>
      </c>
      <c r="K209" s="7">
        <f t="shared" si="643"/>
        <v>0</v>
      </c>
      <c r="L209" s="7">
        <f t="shared" si="644"/>
        <v>0</v>
      </c>
      <c r="M209" s="7">
        <f t="shared" si="645"/>
        <v>0</v>
      </c>
      <c r="N209" s="7">
        <f t="shared" si="646"/>
        <v>0</v>
      </c>
      <c r="O209" s="7">
        <f t="shared" si="647"/>
        <v>0</v>
      </c>
      <c r="P209" s="7">
        <f t="shared" si="648"/>
        <v>0</v>
      </c>
      <c r="Q209" s="39" t="s">
        <v>113</v>
      </c>
      <c r="R209" s="7">
        <f t="shared" si="649"/>
        <v>0</v>
      </c>
      <c r="S209" s="7">
        <f t="shared" si="650"/>
        <v>0</v>
      </c>
      <c r="T209" s="8">
        <f t="shared" si="651"/>
        <v>0</v>
      </c>
      <c r="U209" s="53"/>
      <c r="V209" s="53"/>
      <c r="W209" s="53"/>
      <c r="X209" s="53"/>
      <c r="Y209" s="53"/>
      <c r="Z209" s="53"/>
      <c r="AA209" s="53"/>
      <c r="AB209" s="53"/>
      <c r="AC209" s="53"/>
    </row>
    <row r="210" spans="1:29" s="72" customFormat="1" x14ac:dyDescent="0.25">
      <c r="A210" s="45" t="s">
        <v>526</v>
      </c>
      <c r="B210" s="37" t="s">
        <v>105</v>
      </c>
      <c r="C210" s="63">
        <v>93358</v>
      </c>
      <c r="D210" s="62" t="s">
        <v>330</v>
      </c>
      <c r="E210" s="6" t="s">
        <v>34</v>
      </c>
      <c r="F210" s="6" t="s">
        <v>171</v>
      </c>
      <c r="G210" s="38">
        <v>6.08</v>
      </c>
      <c r="H210" s="7"/>
      <c r="I210" s="7"/>
      <c r="J210" s="7">
        <f t="shared" si="642"/>
        <v>0</v>
      </c>
      <c r="K210" s="7">
        <f t="shared" si="643"/>
        <v>0</v>
      </c>
      <c r="L210" s="7">
        <f t="shared" si="644"/>
        <v>0</v>
      </c>
      <c r="M210" s="7">
        <f t="shared" si="645"/>
        <v>0</v>
      </c>
      <c r="N210" s="7">
        <f t="shared" si="646"/>
        <v>0</v>
      </c>
      <c r="O210" s="7">
        <f t="shared" si="647"/>
        <v>0</v>
      </c>
      <c r="P210" s="7">
        <f t="shared" si="648"/>
        <v>0</v>
      </c>
      <c r="Q210" s="39" t="s">
        <v>113</v>
      </c>
      <c r="R210" s="7">
        <f t="shared" si="649"/>
        <v>0</v>
      </c>
      <c r="S210" s="7">
        <f t="shared" si="650"/>
        <v>0</v>
      </c>
      <c r="T210" s="8">
        <f t="shared" si="651"/>
        <v>0</v>
      </c>
      <c r="U210" s="53"/>
      <c r="V210" s="53"/>
      <c r="W210" s="53"/>
      <c r="X210" s="53"/>
      <c r="Y210" s="53"/>
      <c r="Z210" s="53"/>
      <c r="AA210" s="53"/>
      <c r="AB210" s="53"/>
      <c r="AC210" s="53"/>
    </row>
    <row r="211" spans="1:29" s="72" customFormat="1" x14ac:dyDescent="0.25">
      <c r="A211" s="22"/>
      <c r="B211" s="22"/>
      <c r="C211" s="11"/>
      <c r="D211" s="30"/>
      <c r="E211" s="11"/>
      <c r="F211" s="11"/>
      <c r="G211" s="12"/>
      <c r="H211" s="16"/>
      <c r="I211" s="16"/>
      <c r="J211" s="16"/>
      <c r="K211" s="16"/>
      <c r="L211" s="16"/>
      <c r="M211" s="16"/>
      <c r="N211" s="14"/>
      <c r="O211" s="14"/>
      <c r="P211" s="14"/>
      <c r="Q211" s="14"/>
      <c r="R211" s="14"/>
      <c r="S211" s="14"/>
      <c r="T211" s="15"/>
      <c r="U211" s="53"/>
      <c r="V211" s="53"/>
      <c r="W211" s="53"/>
      <c r="X211" s="53"/>
      <c r="Y211" s="53"/>
      <c r="Z211" s="53"/>
      <c r="AA211" s="53"/>
      <c r="AB211" s="53"/>
      <c r="AC211" s="53"/>
    </row>
    <row r="212" spans="1:29" s="72" customFormat="1" x14ac:dyDescent="0.25">
      <c r="A212" s="40">
        <v>12</v>
      </c>
      <c r="B212" s="65"/>
      <c r="C212" s="66"/>
      <c r="D212" s="43" t="s">
        <v>530</v>
      </c>
      <c r="E212" s="67"/>
      <c r="F212" s="67"/>
      <c r="G212" s="68"/>
      <c r="H212" s="68"/>
      <c r="I212" s="68"/>
      <c r="J212" s="69"/>
      <c r="K212" s="71">
        <f t="shared" ref="K212:M212" si="652">K213+K217</f>
        <v>0</v>
      </c>
      <c r="L212" s="71">
        <f t="shared" si="652"/>
        <v>0</v>
      </c>
      <c r="M212" s="71">
        <f t="shared" si="652"/>
        <v>0</v>
      </c>
      <c r="N212" s="70"/>
      <c r="O212" s="70"/>
      <c r="P212" s="70"/>
      <c r="Q212" s="70"/>
      <c r="R212" s="71">
        <f>R213+R217</f>
        <v>0</v>
      </c>
      <c r="S212" s="71">
        <f t="shared" ref="S212:T212" si="653">S213+S217</f>
        <v>0</v>
      </c>
      <c r="T212" s="71">
        <f t="shared" si="653"/>
        <v>0</v>
      </c>
      <c r="U212" s="53"/>
      <c r="V212" s="53"/>
      <c r="W212" s="53"/>
      <c r="X212" s="53"/>
      <c r="Y212" s="53"/>
      <c r="Z212" s="53"/>
      <c r="AA212" s="53"/>
      <c r="AB212" s="53"/>
      <c r="AC212" s="53"/>
    </row>
    <row r="213" spans="1:29" x14ac:dyDescent="0.25">
      <c r="A213" s="40" t="s">
        <v>128</v>
      </c>
      <c r="B213" s="41"/>
      <c r="C213" s="42"/>
      <c r="D213" s="43" t="s">
        <v>531</v>
      </c>
      <c r="E213" s="43"/>
      <c r="F213" s="43"/>
      <c r="G213" s="44"/>
      <c r="H213" s="46"/>
      <c r="I213" s="46"/>
      <c r="J213" s="46"/>
      <c r="K213" s="46">
        <f t="shared" ref="K213:L213" si="654">ROUND(SUM(K214:K216),2)</f>
        <v>0</v>
      </c>
      <c r="L213" s="46">
        <f t="shared" si="654"/>
        <v>0</v>
      </c>
      <c r="M213" s="46">
        <f>ROUND(SUM(M214:M216),2)</f>
        <v>0</v>
      </c>
      <c r="N213" s="46"/>
      <c r="O213" s="46"/>
      <c r="P213" s="46"/>
      <c r="Q213" s="46"/>
      <c r="R213" s="46">
        <f>ROUND(SUM(R214:R216),2)</f>
        <v>0</v>
      </c>
      <c r="S213" s="46">
        <f t="shared" ref="S213:T213" si="655">ROUND(SUM(S214:S216),2)</f>
        <v>0</v>
      </c>
      <c r="T213" s="46">
        <f t="shared" si="655"/>
        <v>0</v>
      </c>
    </row>
    <row r="214" spans="1:29" ht="36" x14ac:dyDescent="0.25">
      <c r="A214" s="45" t="s">
        <v>528</v>
      </c>
      <c r="B214" s="37" t="s">
        <v>105</v>
      </c>
      <c r="C214" s="64">
        <v>91940</v>
      </c>
      <c r="D214" s="62" t="s">
        <v>145</v>
      </c>
      <c r="E214" s="6" t="s">
        <v>31</v>
      </c>
      <c r="F214" s="6" t="s">
        <v>154</v>
      </c>
      <c r="G214" s="38">
        <v>14</v>
      </c>
      <c r="H214" s="7"/>
      <c r="I214" s="7"/>
      <c r="J214" s="7">
        <f t="shared" ref="J214:J215" si="656">ROUND((I214+H214),2)</f>
        <v>0</v>
      </c>
      <c r="K214" s="7">
        <f t="shared" ref="K214:K215" si="657">ROUND((H214*G214),2)</f>
        <v>0</v>
      </c>
      <c r="L214" s="7">
        <f t="shared" ref="L214:L215" si="658">ROUND((I214*G214),2)</f>
        <v>0</v>
      </c>
      <c r="M214" s="7">
        <f t="shared" ref="M214:M215" si="659">ROUND((L214+K214),2)</f>
        <v>0</v>
      </c>
      <c r="N214" s="7">
        <f t="shared" ref="N214:N215" si="660">ROUND((IF(Q214="BDI 1",((1+($T$3/100))*H214),((1+($T$4/100))*H214))),2)</f>
        <v>0</v>
      </c>
      <c r="O214" s="7">
        <f t="shared" ref="O214:O215" si="661">ROUND((IF(Q214="BDI 1",((1+($T$3/100))*I214),((1+($T$4/100))*I214))),2)</f>
        <v>0</v>
      </c>
      <c r="P214" s="7">
        <f t="shared" ref="P214:P215" si="662">ROUND((N214+O214),2)</f>
        <v>0</v>
      </c>
      <c r="Q214" s="39" t="s">
        <v>113</v>
      </c>
      <c r="R214" s="7">
        <f t="shared" ref="R214:R215" si="663">ROUND(N214*G214,2)</f>
        <v>0</v>
      </c>
      <c r="S214" s="7">
        <f t="shared" ref="S214:S215" si="664">ROUND(O214*G214,2)</f>
        <v>0</v>
      </c>
      <c r="T214" s="8">
        <f t="shared" ref="T214:T215" si="665">ROUND(R214+S214,2)</f>
        <v>0</v>
      </c>
    </row>
    <row r="215" spans="1:29" ht="36" x14ac:dyDescent="0.25">
      <c r="A215" s="45" t="s">
        <v>528</v>
      </c>
      <c r="B215" s="37" t="s">
        <v>105</v>
      </c>
      <c r="C215" s="63">
        <v>91943</v>
      </c>
      <c r="D215" s="62" t="s">
        <v>144</v>
      </c>
      <c r="E215" s="6" t="s">
        <v>31</v>
      </c>
      <c r="F215" s="6" t="s">
        <v>171</v>
      </c>
      <c r="G215" s="38">
        <v>7</v>
      </c>
      <c r="H215" s="7"/>
      <c r="I215" s="7"/>
      <c r="J215" s="7">
        <f t="shared" si="656"/>
        <v>0</v>
      </c>
      <c r="K215" s="7">
        <f t="shared" si="657"/>
        <v>0</v>
      </c>
      <c r="L215" s="7">
        <f t="shared" si="658"/>
        <v>0</v>
      </c>
      <c r="M215" s="7">
        <f t="shared" si="659"/>
        <v>0</v>
      </c>
      <c r="N215" s="7">
        <f t="shared" si="660"/>
        <v>0</v>
      </c>
      <c r="O215" s="7">
        <f t="shared" si="661"/>
        <v>0</v>
      </c>
      <c r="P215" s="7">
        <f t="shared" si="662"/>
        <v>0</v>
      </c>
      <c r="Q215" s="39" t="s">
        <v>113</v>
      </c>
      <c r="R215" s="7">
        <f t="shared" si="663"/>
        <v>0</v>
      </c>
      <c r="S215" s="7">
        <f t="shared" si="664"/>
        <v>0</v>
      </c>
      <c r="T215" s="8">
        <f t="shared" si="665"/>
        <v>0</v>
      </c>
    </row>
    <row r="216" spans="1:29" s="72" customFormat="1" ht="36" customHeight="1" x14ac:dyDescent="0.25">
      <c r="A216" s="45" t="s">
        <v>529</v>
      </c>
      <c r="B216" s="37" t="s">
        <v>105</v>
      </c>
      <c r="C216" s="63">
        <v>91936</v>
      </c>
      <c r="D216" s="62" t="s">
        <v>130</v>
      </c>
      <c r="E216" s="6" t="s">
        <v>31</v>
      </c>
      <c r="F216" s="6" t="s">
        <v>171</v>
      </c>
      <c r="G216" s="38">
        <v>12</v>
      </c>
      <c r="H216" s="7"/>
      <c r="I216" s="7"/>
      <c r="J216" s="7">
        <f t="shared" ref="J216" si="666">ROUND((I216+H216),2)</f>
        <v>0</v>
      </c>
      <c r="K216" s="7">
        <f t="shared" ref="K216" si="667">ROUND((H216*G216),2)</f>
        <v>0</v>
      </c>
      <c r="L216" s="7">
        <f t="shared" ref="L216" si="668">ROUND((I216*G216),2)</f>
        <v>0</v>
      </c>
      <c r="M216" s="7">
        <f t="shared" ref="M216" si="669">ROUND((L216+K216),2)</f>
        <v>0</v>
      </c>
      <c r="N216" s="7">
        <f t="shared" ref="N216" si="670">ROUND((IF(Q216="BDI 1",((1+($T$3/100))*H216),((1+($T$4/100))*H216))),2)</f>
        <v>0</v>
      </c>
      <c r="O216" s="7">
        <f t="shared" ref="O216" si="671">ROUND((IF(Q216="BDI 1",((1+($T$3/100))*I216),((1+($T$4/100))*I216))),2)</f>
        <v>0</v>
      </c>
      <c r="P216" s="7">
        <f t="shared" ref="P216" si="672">ROUND((N216+O216),2)</f>
        <v>0</v>
      </c>
      <c r="Q216" s="39" t="s">
        <v>113</v>
      </c>
      <c r="R216" s="7">
        <f t="shared" ref="R216" si="673">ROUND(N216*G216,2)</f>
        <v>0</v>
      </c>
      <c r="S216" s="7">
        <f t="shared" ref="S216" si="674">ROUND(O216*G216,2)</f>
        <v>0</v>
      </c>
      <c r="T216" s="8">
        <f t="shared" ref="T216" si="675">ROUND(R216+S216,2)</f>
        <v>0</v>
      </c>
      <c r="U216" s="53"/>
      <c r="V216" s="53"/>
      <c r="W216" s="53"/>
      <c r="X216" s="53"/>
      <c r="Y216" s="53"/>
      <c r="Z216" s="53"/>
      <c r="AA216" s="53"/>
      <c r="AB216" s="53"/>
      <c r="AC216" s="53"/>
    </row>
    <row r="217" spans="1:29" x14ac:dyDescent="0.25">
      <c r="A217" s="40" t="s">
        <v>129</v>
      </c>
      <c r="B217" s="41"/>
      <c r="C217" s="42"/>
      <c r="D217" s="43" t="s">
        <v>532</v>
      </c>
      <c r="E217" s="43"/>
      <c r="F217" s="43"/>
      <c r="G217" s="44"/>
      <c r="H217" s="46"/>
      <c r="I217" s="46"/>
      <c r="J217" s="46"/>
      <c r="K217" s="46">
        <f>ROUND(SUM(K218:K220),2)</f>
        <v>0</v>
      </c>
      <c r="L217" s="46">
        <f>ROUND(SUM(L218:L220),2)</f>
        <v>0</v>
      </c>
      <c r="M217" s="46">
        <f>ROUND(SUM(M218:M220),2)</f>
        <v>0</v>
      </c>
      <c r="N217" s="46"/>
      <c r="O217" s="46"/>
      <c r="P217" s="46"/>
      <c r="Q217" s="46"/>
      <c r="R217" s="46">
        <f>ROUND(SUM(R218:R220),2)</f>
        <v>0</v>
      </c>
      <c r="S217" s="46">
        <f t="shared" ref="S217:T217" si="676">ROUND(SUM(S218:S220),2)</f>
        <v>0</v>
      </c>
      <c r="T217" s="46">
        <f t="shared" si="676"/>
        <v>0</v>
      </c>
    </row>
    <row r="218" spans="1:29" ht="36" x14ac:dyDescent="0.25">
      <c r="A218" s="45" t="s">
        <v>533</v>
      </c>
      <c r="B218" s="37" t="s">
        <v>105</v>
      </c>
      <c r="C218" s="64">
        <v>91926</v>
      </c>
      <c r="D218" s="62" t="s">
        <v>149</v>
      </c>
      <c r="E218" s="6" t="s">
        <v>35</v>
      </c>
      <c r="F218" s="6" t="s">
        <v>154</v>
      </c>
      <c r="G218" s="38">
        <v>732.7</v>
      </c>
      <c r="H218" s="7"/>
      <c r="I218" s="7"/>
      <c r="J218" s="7">
        <f t="shared" ref="J218:J219" si="677">ROUND((I218+H218),2)</f>
        <v>0</v>
      </c>
      <c r="K218" s="7">
        <f t="shared" ref="K218:K219" si="678">ROUND((H218*G218),2)</f>
        <v>0</v>
      </c>
      <c r="L218" s="7">
        <f t="shared" ref="L218:L219" si="679">ROUND((I218*G218),2)</f>
        <v>0</v>
      </c>
      <c r="M218" s="7">
        <f t="shared" ref="M218:M219" si="680">ROUND((L218+K218),2)</f>
        <v>0</v>
      </c>
      <c r="N218" s="7">
        <f t="shared" ref="N218:N219" si="681">ROUND((IF(Q218="BDI 1",((1+($T$3/100))*H218),((1+($T$4/100))*H218))),2)</f>
        <v>0</v>
      </c>
      <c r="O218" s="7">
        <f t="shared" ref="O218:O219" si="682">ROUND((IF(Q218="BDI 1",((1+($T$3/100))*I218),((1+($T$4/100))*I218))),2)</f>
        <v>0</v>
      </c>
      <c r="P218" s="7">
        <f t="shared" ref="P218:P219" si="683">ROUND((N218+O218),2)</f>
        <v>0</v>
      </c>
      <c r="Q218" s="39" t="s">
        <v>113</v>
      </c>
      <c r="R218" s="7">
        <f t="shared" ref="R218:R219" si="684">ROUND(N218*G218,2)</f>
        <v>0</v>
      </c>
      <c r="S218" s="7">
        <f t="shared" ref="S218:S219" si="685">ROUND(O218*G218,2)</f>
        <v>0</v>
      </c>
      <c r="T218" s="8">
        <f t="shared" ref="T218:T219" si="686">ROUND(R218+S218,2)</f>
        <v>0</v>
      </c>
    </row>
    <row r="219" spans="1:29" ht="36" x14ac:dyDescent="0.25">
      <c r="A219" s="45" t="s">
        <v>534</v>
      </c>
      <c r="B219" s="37" t="s">
        <v>105</v>
      </c>
      <c r="C219" s="63">
        <v>91928</v>
      </c>
      <c r="D219" s="62" t="s">
        <v>148</v>
      </c>
      <c r="E219" s="6" t="s">
        <v>35</v>
      </c>
      <c r="F219" s="6" t="s">
        <v>171</v>
      </c>
      <c r="G219" s="38">
        <v>515.1</v>
      </c>
      <c r="H219" s="7"/>
      <c r="I219" s="7"/>
      <c r="J219" s="7">
        <f t="shared" si="677"/>
        <v>0</v>
      </c>
      <c r="K219" s="7">
        <f t="shared" si="678"/>
        <v>0</v>
      </c>
      <c r="L219" s="7">
        <f t="shared" si="679"/>
        <v>0</v>
      </c>
      <c r="M219" s="7">
        <f t="shared" si="680"/>
        <v>0</v>
      </c>
      <c r="N219" s="7">
        <f t="shared" si="681"/>
        <v>0</v>
      </c>
      <c r="O219" s="7">
        <f t="shared" si="682"/>
        <v>0</v>
      </c>
      <c r="P219" s="7">
        <f t="shared" si="683"/>
        <v>0</v>
      </c>
      <c r="Q219" s="39" t="s">
        <v>113</v>
      </c>
      <c r="R219" s="7">
        <f t="shared" si="684"/>
        <v>0</v>
      </c>
      <c r="S219" s="7">
        <f t="shared" si="685"/>
        <v>0</v>
      </c>
      <c r="T219" s="8">
        <f t="shared" si="686"/>
        <v>0</v>
      </c>
    </row>
    <row r="220" spans="1:29" ht="36" x14ac:dyDescent="0.25">
      <c r="A220" s="45" t="s">
        <v>535</v>
      </c>
      <c r="B220" s="37" t="s">
        <v>105</v>
      </c>
      <c r="C220" s="63">
        <v>91930</v>
      </c>
      <c r="D220" s="62" t="s">
        <v>146</v>
      </c>
      <c r="E220" s="6" t="s">
        <v>35</v>
      </c>
      <c r="F220" s="6" t="s">
        <v>171</v>
      </c>
      <c r="G220" s="38">
        <v>646.9</v>
      </c>
      <c r="H220" s="7"/>
      <c r="I220" s="7"/>
      <c r="J220" s="7">
        <f t="shared" ref="J220" si="687">ROUND((I220+H220),2)</f>
        <v>0</v>
      </c>
      <c r="K220" s="7">
        <f t="shared" ref="K220" si="688">ROUND((H220*G220),2)</f>
        <v>0</v>
      </c>
      <c r="L220" s="7">
        <f t="shared" ref="L220" si="689">ROUND((I220*G220),2)</f>
        <v>0</v>
      </c>
      <c r="M220" s="7">
        <f t="shared" ref="M220" si="690">ROUND((L220+K220),2)</f>
        <v>0</v>
      </c>
      <c r="N220" s="7">
        <f t="shared" ref="N220" si="691">ROUND((IF(Q220="BDI 1",((1+($T$3/100))*H220),((1+($T$4/100))*H220))),2)</f>
        <v>0</v>
      </c>
      <c r="O220" s="7">
        <f t="shared" ref="O220" si="692">ROUND((IF(Q220="BDI 1",((1+($T$3/100))*I220),((1+($T$4/100))*I220))),2)</f>
        <v>0</v>
      </c>
      <c r="P220" s="7">
        <f t="shared" ref="P220" si="693">ROUND((N220+O220),2)</f>
        <v>0</v>
      </c>
      <c r="Q220" s="39" t="s">
        <v>113</v>
      </c>
      <c r="R220" s="7">
        <f t="shared" ref="R220" si="694">ROUND(N220*G220,2)</f>
        <v>0</v>
      </c>
      <c r="S220" s="7">
        <f t="shared" ref="S220" si="695">ROUND(O220*G220,2)</f>
        <v>0</v>
      </c>
      <c r="T220" s="8">
        <f t="shared" ref="T220" si="696">ROUND(R220+S220,2)</f>
        <v>0</v>
      </c>
    </row>
    <row r="221" spans="1:29" s="72" customFormat="1" x14ac:dyDescent="0.25">
      <c r="A221" s="40" t="s">
        <v>166</v>
      </c>
      <c r="B221" s="41"/>
      <c r="C221" s="42"/>
      <c r="D221" s="43" t="s">
        <v>536</v>
      </c>
      <c r="E221" s="43"/>
      <c r="F221" s="43"/>
      <c r="G221" s="44"/>
      <c r="H221" s="46"/>
      <c r="I221" s="46"/>
      <c r="J221" s="46"/>
      <c r="K221" s="46">
        <f t="shared" ref="K221:L221" si="697">ROUND(SUM(K222),2)</f>
        <v>0</v>
      </c>
      <c r="L221" s="46">
        <f t="shared" si="697"/>
        <v>0</v>
      </c>
      <c r="M221" s="46">
        <f>ROUND(SUM(M222),2)</f>
        <v>0</v>
      </c>
      <c r="N221" s="46"/>
      <c r="O221" s="46"/>
      <c r="P221" s="46"/>
      <c r="Q221" s="46"/>
      <c r="R221" s="46">
        <f>ROUND(SUM(R222),2)</f>
        <v>0</v>
      </c>
      <c r="S221" s="46">
        <f t="shared" ref="S221:T221" si="698">ROUND(SUM(S222),2)</f>
        <v>0</v>
      </c>
      <c r="T221" s="46">
        <f t="shared" si="698"/>
        <v>0</v>
      </c>
      <c r="U221" s="53"/>
      <c r="V221" s="53"/>
      <c r="W221" s="53"/>
      <c r="X221" s="53"/>
      <c r="Y221" s="53"/>
      <c r="Z221" s="53"/>
      <c r="AA221" s="53"/>
      <c r="AB221" s="53"/>
      <c r="AC221" s="53"/>
    </row>
    <row r="222" spans="1:29" s="72" customFormat="1" ht="24" x14ac:dyDescent="0.25">
      <c r="A222" s="45" t="s">
        <v>537</v>
      </c>
      <c r="B222" s="37" t="s">
        <v>227</v>
      </c>
      <c r="C222" s="64">
        <v>1185</v>
      </c>
      <c r="D222" s="62" t="s">
        <v>398</v>
      </c>
      <c r="E222" s="6" t="s">
        <v>31</v>
      </c>
      <c r="F222" s="6" t="s">
        <v>154</v>
      </c>
      <c r="G222" s="38">
        <v>7</v>
      </c>
      <c r="H222" s="7"/>
      <c r="I222" s="7"/>
      <c r="J222" s="7">
        <f t="shared" ref="J222:J225" si="699">ROUND((I222+H222),2)</f>
        <v>0</v>
      </c>
      <c r="K222" s="7">
        <f t="shared" ref="K222:K225" si="700">ROUND((H222*G222),2)</f>
        <v>0</v>
      </c>
      <c r="L222" s="7">
        <f t="shared" ref="L222:L225" si="701">ROUND((I222*G222),2)</f>
        <v>0</v>
      </c>
      <c r="M222" s="7">
        <f t="shared" ref="M222:M225" si="702">ROUND((L222+K222),2)</f>
        <v>0</v>
      </c>
      <c r="N222" s="7">
        <f t="shared" ref="N222:N225" si="703">ROUND((IF(Q222="BDI 1",((1+($T$3/100))*H222),((1+($T$4/100))*H222))),2)</f>
        <v>0</v>
      </c>
      <c r="O222" s="7">
        <f t="shared" ref="O222:O225" si="704">ROUND((IF(Q222="BDI 1",((1+($T$3/100))*I222),((1+($T$4/100))*I222))),2)</f>
        <v>0</v>
      </c>
      <c r="P222" s="7">
        <f t="shared" ref="P222:P225" si="705">ROUND((N222+O222),2)</f>
        <v>0</v>
      </c>
      <c r="Q222" s="39" t="s">
        <v>113</v>
      </c>
      <c r="R222" s="7">
        <f t="shared" ref="R222:R225" si="706">ROUND(N222*G222,2)</f>
        <v>0</v>
      </c>
      <c r="S222" s="7">
        <f t="shared" ref="S222:S225" si="707">ROUND(O222*G222,2)</f>
        <v>0</v>
      </c>
      <c r="T222" s="8">
        <f t="shared" ref="T222:T225" si="708">ROUND(R222+S222,2)</f>
        <v>0</v>
      </c>
      <c r="U222" s="53"/>
      <c r="V222" s="53"/>
      <c r="W222" s="53"/>
      <c r="X222" s="53"/>
      <c r="Y222" s="53"/>
      <c r="Z222" s="53"/>
      <c r="AA222" s="53"/>
      <c r="AB222" s="53"/>
      <c r="AC222" s="53"/>
    </row>
    <row r="223" spans="1:29" s="72" customFormat="1" x14ac:dyDescent="0.25">
      <c r="A223" s="40" t="s">
        <v>306</v>
      </c>
      <c r="B223" s="41"/>
      <c r="C223" s="42"/>
      <c r="D223" s="43" t="s">
        <v>538</v>
      </c>
      <c r="E223" s="43"/>
      <c r="F223" s="43"/>
      <c r="G223" s="44"/>
      <c r="H223" s="46"/>
      <c r="I223" s="46"/>
      <c r="J223" s="46"/>
      <c r="K223" s="46">
        <f>ROUND(SUM(K224:K227),2)</f>
        <v>0</v>
      </c>
      <c r="L223" s="46">
        <f t="shared" ref="L223:M223" si="709">ROUND(SUM(L224:L227),2)</f>
        <v>0</v>
      </c>
      <c r="M223" s="46">
        <f t="shared" si="709"/>
        <v>0</v>
      </c>
      <c r="N223" s="46"/>
      <c r="O223" s="46"/>
      <c r="P223" s="46"/>
      <c r="Q223" s="46"/>
      <c r="R223" s="46">
        <f>ROUND(SUM(R224:R227),2)</f>
        <v>0</v>
      </c>
      <c r="S223" s="46">
        <f t="shared" ref="S223:T223" si="710">ROUND(SUM(S224:S227),2)</f>
        <v>0</v>
      </c>
      <c r="T223" s="46">
        <f t="shared" si="710"/>
        <v>0</v>
      </c>
      <c r="U223" s="53"/>
      <c r="V223" s="53"/>
      <c r="W223" s="53"/>
      <c r="X223" s="53"/>
      <c r="Y223" s="53"/>
      <c r="Z223" s="53"/>
      <c r="AA223" s="53"/>
      <c r="AB223" s="53"/>
      <c r="AC223" s="53"/>
    </row>
    <row r="224" spans="1:29" s="72" customFormat="1" ht="36" x14ac:dyDescent="0.25">
      <c r="A224" s="45" t="s">
        <v>539</v>
      </c>
      <c r="B224" s="37" t="s">
        <v>105</v>
      </c>
      <c r="C224" s="63">
        <v>91955</v>
      </c>
      <c r="D224" s="62" t="s">
        <v>141</v>
      </c>
      <c r="E224" s="6" t="s">
        <v>31</v>
      </c>
      <c r="F224" s="6" t="s">
        <v>171</v>
      </c>
      <c r="G224" s="38">
        <v>3</v>
      </c>
      <c r="H224" s="7"/>
      <c r="I224" s="7"/>
      <c r="J224" s="7">
        <f t="shared" si="699"/>
        <v>0</v>
      </c>
      <c r="K224" s="7">
        <f t="shared" si="700"/>
        <v>0</v>
      </c>
      <c r="L224" s="7">
        <f t="shared" si="701"/>
        <v>0</v>
      </c>
      <c r="M224" s="7">
        <f t="shared" si="702"/>
        <v>0</v>
      </c>
      <c r="N224" s="7">
        <f t="shared" si="703"/>
        <v>0</v>
      </c>
      <c r="O224" s="7">
        <f t="shared" si="704"/>
        <v>0</v>
      </c>
      <c r="P224" s="7">
        <f t="shared" si="705"/>
        <v>0</v>
      </c>
      <c r="Q224" s="39" t="s">
        <v>113</v>
      </c>
      <c r="R224" s="7">
        <f t="shared" si="706"/>
        <v>0</v>
      </c>
      <c r="S224" s="7">
        <f t="shared" si="707"/>
        <v>0</v>
      </c>
      <c r="T224" s="8">
        <f t="shared" si="708"/>
        <v>0</v>
      </c>
      <c r="U224" s="53"/>
      <c r="V224" s="53"/>
      <c r="W224" s="53"/>
      <c r="X224" s="53"/>
      <c r="Y224" s="53"/>
      <c r="Z224" s="53"/>
      <c r="AA224" s="53"/>
      <c r="AB224" s="53"/>
      <c r="AC224" s="53"/>
    </row>
    <row r="225" spans="1:29" s="72" customFormat="1" x14ac:dyDescent="0.25">
      <c r="A225" s="45" t="s">
        <v>540</v>
      </c>
      <c r="B225" s="37" t="s">
        <v>227</v>
      </c>
      <c r="C225" s="63">
        <v>861</v>
      </c>
      <c r="D225" s="62" t="s">
        <v>399</v>
      </c>
      <c r="E225" s="6" t="s">
        <v>31</v>
      </c>
      <c r="F225" s="6" t="s">
        <v>171</v>
      </c>
      <c r="G225" s="38">
        <v>3</v>
      </c>
      <c r="H225" s="7"/>
      <c r="I225" s="7"/>
      <c r="J225" s="7">
        <f t="shared" si="699"/>
        <v>0</v>
      </c>
      <c r="K225" s="7">
        <f t="shared" si="700"/>
        <v>0</v>
      </c>
      <c r="L225" s="7">
        <f t="shared" si="701"/>
        <v>0</v>
      </c>
      <c r="M225" s="7">
        <f t="shared" si="702"/>
        <v>0</v>
      </c>
      <c r="N225" s="7">
        <f t="shared" si="703"/>
        <v>0</v>
      </c>
      <c r="O225" s="7">
        <f t="shared" si="704"/>
        <v>0</v>
      </c>
      <c r="P225" s="7">
        <f t="shared" si="705"/>
        <v>0</v>
      </c>
      <c r="Q225" s="39" t="s">
        <v>113</v>
      </c>
      <c r="R225" s="7">
        <f t="shared" si="706"/>
        <v>0</v>
      </c>
      <c r="S225" s="7">
        <f t="shared" si="707"/>
        <v>0</v>
      </c>
      <c r="T225" s="8">
        <f t="shared" si="708"/>
        <v>0</v>
      </c>
      <c r="U225" s="53"/>
      <c r="V225" s="53"/>
      <c r="W225" s="53"/>
      <c r="X225" s="53"/>
      <c r="Y225" s="53"/>
      <c r="Z225" s="53"/>
      <c r="AA225" s="53"/>
      <c r="AB225" s="53"/>
      <c r="AC225" s="53"/>
    </row>
    <row r="226" spans="1:29" s="72" customFormat="1" ht="24" customHeight="1" x14ac:dyDescent="0.25">
      <c r="A226" s="45" t="s">
        <v>541</v>
      </c>
      <c r="B226" s="37" t="s">
        <v>105</v>
      </c>
      <c r="C226" s="63">
        <v>91996</v>
      </c>
      <c r="D226" s="62" t="s">
        <v>142</v>
      </c>
      <c r="E226" s="6" t="s">
        <v>31</v>
      </c>
      <c r="F226" s="6" t="s">
        <v>171</v>
      </c>
      <c r="G226" s="38">
        <v>3</v>
      </c>
      <c r="H226" s="7"/>
      <c r="I226" s="7"/>
      <c r="J226" s="7">
        <f t="shared" ref="J226" si="711">ROUND((I226+H226),2)</f>
        <v>0</v>
      </c>
      <c r="K226" s="7">
        <f t="shared" ref="K226" si="712">ROUND((H226*G226),2)</f>
        <v>0</v>
      </c>
      <c r="L226" s="7">
        <f t="shared" ref="L226" si="713">ROUND((I226*G226),2)</f>
        <v>0</v>
      </c>
      <c r="M226" s="7">
        <f t="shared" ref="M226" si="714">ROUND((L226+K226),2)</f>
        <v>0</v>
      </c>
      <c r="N226" s="7">
        <f t="shared" ref="N226" si="715">ROUND((IF(Q226="BDI 1",((1+($T$3/100))*H226),((1+($T$4/100))*H226))),2)</f>
        <v>0</v>
      </c>
      <c r="O226" s="7">
        <f t="shared" ref="O226" si="716">ROUND((IF(Q226="BDI 1",((1+($T$3/100))*I226),((1+($T$4/100))*I226))),2)</f>
        <v>0</v>
      </c>
      <c r="P226" s="7">
        <f t="shared" ref="P226" si="717">ROUND((N226+O226),2)</f>
        <v>0</v>
      </c>
      <c r="Q226" s="39" t="s">
        <v>113</v>
      </c>
      <c r="R226" s="7">
        <f t="shared" ref="R226" si="718">ROUND(N226*G226,2)</f>
        <v>0</v>
      </c>
      <c r="S226" s="7">
        <f t="shared" ref="S226" si="719">ROUND(O226*G226,2)</f>
        <v>0</v>
      </c>
      <c r="T226" s="8">
        <f t="shared" ref="T226" si="720">ROUND(R226+S226,2)</f>
        <v>0</v>
      </c>
      <c r="U226" s="53"/>
      <c r="V226" s="53"/>
      <c r="W226" s="53"/>
      <c r="X226" s="53"/>
      <c r="Y226" s="53"/>
      <c r="Z226" s="53"/>
      <c r="AA226" s="53"/>
      <c r="AB226" s="53"/>
      <c r="AC226" s="53"/>
    </row>
    <row r="227" spans="1:29" s="72" customFormat="1" x14ac:dyDescent="0.25">
      <c r="A227" s="45" t="s">
        <v>542</v>
      </c>
      <c r="B227" s="37" t="s">
        <v>227</v>
      </c>
      <c r="C227" s="63">
        <v>1191</v>
      </c>
      <c r="D227" s="62" t="s">
        <v>400</v>
      </c>
      <c r="E227" s="6" t="s">
        <v>31</v>
      </c>
      <c r="F227" s="6" t="s">
        <v>171</v>
      </c>
      <c r="G227" s="38">
        <v>7</v>
      </c>
      <c r="H227" s="7"/>
      <c r="I227" s="7"/>
      <c r="J227" s="7">
        <f t="shared" ref="J227" si="721">ROUND((I227+H227),2)</f>
        <v>0</v>
      </c>
      <c r="K227" s="7">
        <f t="shared" ref="K227" si="722">ROUND((H227*G227),2)</f>
        <v>0</v>
      </c>
      <c r="L227" s="7">
        <f t="shared" ref="L227" si="723">ROUND((I227*G227),2)</f>
        <v>0</v>
      </c>
      <c r="M227" s="7">
        <f t="shared" ref="M227" si="724">ROUND((L227+K227),2)</f>
        <v>0</v>
      </c>
      <c r="N227" s="7">
        <f t="shared" ref="N227" si="725">ROUND((IF(Q227="BDI 1",((1+($T$3/100))*H227),((1+($T$4/100))*H227))),2)</f>
        <v>0</v>
      </c>
      <c r="O227" s="7">
        <f t="shared" ref="O227" si="726">ROUND((IF(Q227="BDI 1",((1+($T$3/100))*I227),((1+($T$4/100))*I227))),2)</f>
        <v>0</v>
      </c>
      <c r="P227" s="7">
        <f t="shared" ref="P227" si="727">ROUND((N227+O227),2)</f>
        <v>0</v>
      </c>
      <c r="Q227" s="39" t="s">
        <v>113</v>
      </c>
      <c r="R227" s="7">
        <f t="shared" ref="R227" si="728">ROUND(N227*G227,2)</f>
        <v>0</v>
      </c>
      <c r="S227" s="7">
        <f t="shared" ref="S227" si="729">ROUND(O227*G227,2)</f>
        <v>0</v>
      </c>
      <c r="T227" s="8">
        <f t="shared" ref="T227" si="730">ROUND(R227+S227,2)</f>
        <v>0</v>
      </c>
      <c r="U227" s="53"/>
      <c r="V227" s="53"/>
      <c r="W227" s="53"/>
      <c r="X227" s="53"/>
      <c r="Y227" s="53"/>
      <c r="Z227" s="53"/>
      <c r="AA227" s="53"/>
      <c r="AB227" s="53"/>
      <c r="AC227" s="53"/>
    </row>
    <row r="228" spans="1:29" s="72" customFormat="1" x14ac:dyDescent="0.25">
      <c r="A228" s="40" t="s">
        <v>307</v>
      </c>
      <c r="B228" s="41"/>
      <c r="C228" s="42"/>
      <c r="D228" s="43" t="s">
        <v>546</v>
      </c>
      <c r="E228" s="43"/>
      <c r="F228" s="43"/>
      <c r="G228" s="44"/>
      <c r="H228" s="46"/>
      <c r="I228" s="46"/>
      <c r="J228" s="46"/>
      <c r="K228" s="46">
        <f t="shared" ref="K228:L228" si="731">ROUND(SUM(K229:K231),2)</f>
        <v>0</v>
      </c>
      <c r="L228" s="46">
        <f t="shared" si="731"/>
        <v>0</v>
      </c>
      <c r="M228" s="46">
        <f>ROUND(SUM(M229:M231),2)</f>
        <v>0</v>
      </c>
      <c r="N228" s="46"/>
      <c r="O228" s="46"/>
      <c r="P228" s="46"/>
      <c r="Q228" s="46"/>
      <c r="R228" s="46">
        <f t="shared" ref="R228:S228" si="732">ROUND(SUM(R229:R231),2)</f>
        <v>0</v>
      </c>
      <c r="S228" s="46">
        <f t="shared" si="732"/>
        <v>0</v>
      </c>
      <c r="T228" s="46">
        <f>ROUND(SUM(T229:T231),2)</f>
        <v>0</v>
      </c>
      <c r="U228" s="53"/>
      <c r="V228" s="53"/>
      <c r="W228" s="53"/>
      <c r="X228" s="53"/>
      <c r="Y228" s="53"/>
      <c r="Z228" s="53"/>
      <c r="AA228" s="53"/>
      <c r="AB228" s="53"/>
      <c r="AC228" s="53"/>
    </row>
    <row r="229" spans="1:29" s="72" customFormat="1" ht="36" customHeight="1" x14ac:dyDescent="0.25">
      <c r="A229" s="45" t="s">
        <v>543</v>
      </c>
      <c r="B229" s="37" t="s">
        <v>105</v>
      </c>
      <c r="C229" s="63">
        <v>93667</v>
      </c>
      <c r="D229" s="62" t="s">
        <v>332</v>
      </c>
      <c r="E229" s="6" t="s">
        <v>31</v>
      </c>
      <c r="F229" s="6" t="s">
        <v>171</v>
      </c>
      <c r="G229" s="38">
        <v>3</v>
      </c>
      <c r="H229" s="7"/>
      <c r="I229" s="7"/>
      <c r="J229" s="7">
        <f t="shared" ref="J229:J231" si="733">ROUND((I229+H229),2)</f>
        <v>0</v>
      </c>
      <c r="K229" s="7">
        <f t="shared" ref="K229:K231" si="734">ROUND((H229*G229),2)</f>
        <v>0</v>
      </c>
      <c r="L229" s="7">
        <f t="shared" ref="L229:L231" si="735">ROUND((I229*G229),2)</f>
        <v>0</v>
      </c>
      <c r="M229" s="7">
        <f t="shared" ref="M229:M231" si="736">ROUND((L229+K229),2)</f>
        <v>0</v>
      </c>
      <c r="N229" s="7">
        <f t="shared" ref="N229:N231" si="737">ROUND((IF(Q229="BDI 1",((1+($T$3/100))*H229),((1+($T$4/100))*H229))),2)</f>
        <v>0</v>
      </c>
      <c r="O229" s="7">
        <f t="shared" ref="O229:O231" si="738">ROUND((IF(Q229="BDI 1",((1+($T$3/100))*I229),((1+($T$4/100))*I229))),2)</f>
        <v>0</v>
      </c>
      <c r="P229" s="7">
        <f t="shared" ref="P229:P231" si="739">ROUND((N229+O229),2)</f>
        <v>0</v>
      </c>
      <c r="Q229" s="39" t="s">
        <v>113</v>
      </c>
      <c r="R229" s="7">
        <f t="shared" ref="R229:R231" si="740">ROUND(N229*G229,2)</f>
        <v>0</v>
      </c>
      <c r="S229" s="7">
        <f t="shared" ref="S229:S231" si="741">ROUND(O229*G229,2)</f>
        <v>0</v>
      </c>
      <c r="T229" s="8">
        <f t="shared" ref="T229:T231" si="742">ROUND(R229+S229,2)</f>
        <v>0</v>
      </c>
      <c r="U229" s="53"/>
      <c r="V229" s="53"/>
      <c r="W229" s="53"/>
      <c r="X229" s="53"/>
      <c r="Y229" s="53"/>
      <c r="Z229" s="53"/>
      <c r="AA229" s="53"/>
      <c r="AB229" s="53"/>
      <c r="AC229" s="53"/>
    </row>
    <row r="230" spans="1:29" s="72" customFormat="1" ht="24" x14ac:dyDescent="0.25">
      <c r="A230" s="45" t="s">
        <v>544</v>
      </c>
      <c r="B230" s="37" t="s">
        <v>105</v>
      </c>
      <c r="C230" s="63">
        <v>93668</v>
      </c>
      <c r="D230" s="62" t="s">
        <v>333</v>
      </c>
      <c r="E230" s="6" t="s">
        <v>31</v>
      </c>
      <c r="F230" s="6" t="s">
        <v>171</v>
      </c>
      <c r="G230" s="38">
        <v>1</v>
      </c>
      <c r="H230" s="7"/>
      <c r="I230" s="7"/>
      <c r="J230" s="7">
        <f t="shared" si="733"/>
        <v>0</v>
      </c>
      <c r="K230" s="7">
        <f t="shared" si="734"/>
        <v>0</v>
      </c>
      <c r="L230" s="7">
        <f t="shared" si="735"/>
        <v>0</v>
      </c>
      <c r="M230" s="7">
        <f t="shared" si="736"/>
        <v>0</v>
      </c>
      <c r="N230" s="7">
        <f t="shared" si="737"/>
        <v>0</v>
      </c>
      <c r="O230" s="7">
        <f t="shared" si="738"/>
        <v>0</v>
      </c>
      <c r="P230" s="7">
        <f t="shared" si="739"/>
        <v>0</v>
      </c>
      <c r="Q230" s="39" t="s">
        <v>113</v>
      </c>
      <c r="R230" s="7">
        <f t="shared" si="740"/>
        <v>0</v>
      </c>
      <c r="S230" s="7">
        <f t="shared" si="741"/>
        <v>0</v>
      </c>
      <c r="T230" s="8">
        <f t="shared" si="742"/>
        <v>0</v>
      </c>
      <c r="U230" s="53"/>
      <c r="V230" s="53"/>
      <c r="W230" s="53"/>
      <c r="X230" s="53"/>
      <c r="Y230" s="53"/>
      <c r="Z230" s="53"/>
      <c r="AA230" s="53"/>
      <c r="AB230" s="53"/>
      <c r="AC230" s="53"/>
    </row>
    <row r="231" spans="1:29" s="72" customFormat="1" ht="24" customHeight="1" x14ac:dyDescent="0.25">
      <c r="A231" s="45" t="s">
        <v>545</v>
      </c>
      <c r="B231" s="37" t="s">
        <v>105</v>
      </c>
      <c r="C231" s="63">
        <v>93653</v>
      </c>
      <c r="D231" s="62" t="s">
        <v>331</v>
      </c>
      <c r="E231" s="6" t="s">
        <v>31</v>
      </c>
      <c r="F231" s="6" t="s">
        <v>171</v>
      </c>
      <c r="G231" s="38">
        <v>3</v>
      </c>
      <c r="H231" s="7"/>
      <c r="I231" s="7"/>
      <c r="J231" s="7">
        <f t="shared" si="733"/>
        <v>0</v>
      </c>
      <c r="K231" s="7">
        <f t="shared" si="734"/>
        <v>0</v>
      </c>
      <c r="L231" s="7">
        <f t="shared" si="735"/>
        <v>0</v>
      </c>
      <c r="M231" s="7">
        <f t="shared" si="736"/>
        <v>0</v>
      </c>
      <c r="N231" s="7">
        <f t="shared" si="737"/>
        <v>0</v>
      </c>
      <c r="O231" s="7">
        <f t="shared" si="738"/>
        <v>0</v>
      </c>
      <c r="P231" s="7">
        <f t="shared" si="739"/>
        <v>0</v>
      </c>
      <c r="Q231" s="39" t="s">
        <v>113</v>
      </c>
      <c r="R231" s="7">
        <f t="shared" si="740"/>
        <v>0</v>
      </c>
      <c r="S231" s="7">
        <f t="shared" si="741"/>
        <v>0</v>
      </c>
      <c r="T231" s="8">
        <f t="shared" si="742"/>
        <v>0</v>
      </c>
      <c r="U231" s="53"/>
      <c r="V231" s="53"/>
      <c r="W231" s="53"/>
      <c r="X231" s="53"/>
      <c r="Y231" s="53"/>
      <c r="Z231" s="53"/>
      <c r="AA231" s="53"/>
      <c r="AB231" s="53"/>
      <c r="AC231" s="53"/>
    </row>
    <row r="232" spans="1:29" s="72" customFormat="1" x14ac:dyDescent="0.25">
      <c r="A232" s="40" t="s">
        <v>308</v>
      </c>
      <c r="B232" s="41"/>
      <c r="C232" s="42"/>
      <c r="D232" s="43" t="s">
        <v>547</v>
      </c>
      <c r="E232" s="43"/>
      <c r="F232" s="43"/>
      <c r="G232" s="44"/>
      <c r="H232" s="46"/>
      <c r="I232" s="46"/>
      <c r="J232" s="46"/>
      <c r="K232" s="46">
        <f>ROUND(SUM(K233:K238),2)</f>
        <v>0</v>
      </c>
      <c r="L232" s="46">
        <f t="shared" ref="L232:M232" si="743">ROUND(SUM(L233:L238),2)</f>
        <v>0</v>
      </c>
      <c r="M232" s="46">
        <f t="shared" si="743"/>
        <v>0</v>
      </c>
      <c r="N232" s="46"/>
      <c r="O232" s="46"/>
      <c r="P232" s="46"/>
      <c r="Q232" s="46"/>
      <c r="R232" s="46">
        <f>ROUND(SUM(R233:R238),2)</f>
        <v>0</v>
      </c>
      <c r="S232" s="46">
        <f t="shared" ref="S232:T232" si="744">ROUND(SUM(S233:S238),2)</f>
        <v>0</v>
      </c>
      <c r="T232" s="46">
        <f t="shared" si="744"/>
        <v>0</v>
      </c>
      <c r="U232" s="53"/>
      <c r="V232" s="53"/>
      <c r="W232" s="53"/>
      <c r="X232" s="53"/>
      <c r="Y232" s="53"/>
      <c r="Z232" s="53"/>
      <c r="AA232" s="53"/>
      <c r="AB232" s="53"/>
      <c r="AC232" s="53"/>
    </row>
    <row r="233" spans="1:29" s="72" customFormat="1" ht="36" customHeight="1" x14ac:dyDescent="0.25">
      <c r="A233" s="45" t="s">
        <v>548</v>
      </c>
      <c r="B233" s="37" t="s">
        <v>105</v>
      </c>
      <c r="C233" s="63">
        <v>91847</v>
      </c>
      <c r="D233" s="62" t="s">
        <v>136</v>
      </c>
      <c r="E233" s="6" t="s">
        <v>35</v>
      </c>
      <c r="F233" s="6" t="s">
        <v>171</v>
      </c>
      <c r="G233" s="38">
        <v>11.26</v>
      </c>
      <c r="H233" s="7"/>
      <c r="I233" s="7"/>
      <c r="J233" s="7">
        <f t="shared" ref="J233:J235" si="745">ROUND((I233+H233),2)</f>
        <v>0</v>
      </c>
      <c r="K233" s="7">
        <f t="shared" ref="K233:K235" si="746">ROUND((H233*G233),2)</f>
        <v>0</v>
      </c>
      <c r="L233" s="7">
        <f t="shared" ref="L233:L235" si="747">ROUND((I233*G233),2)</f>
        <v>0</v>
      </c>
      <c r="M233" s="7">
        <f t="shared" ref="M233:M235" si="748">ROUND((L233+K233),2)</f>
        <v>0</v>
      </c>
      <c r="N233" s="7">
        <f t="shared" ref="N233:N235" si="749">ROUND((IF(Q233="BDI 1",((1+($T$3/100))*H233),((1+($T$4/100))*H233))),2)</f>
        <v>0</v>
      </c>
      <c r="O233" s="7">
        <f t="shared" ref="O233:O235" si="750">ROUND((IF(Q233="BDI 1",((1+($T$3/100))*I233),((1+($T$4/100))*I233))),2)</f>
        <v>0</v>
      </c>
      <c r="P233" s="7">
        <f t="shared" ref="P233:P235" si="751">ROUND((N233+O233),2)</f>
        <v>0</v>
      </c>
      <c r="Q233" s="39" t="s">
        <v>113</v>
      </c>
      <c r="R233" s="7">
        <f t="shared" ref="R233:R235" si="752">ROUND(N233*G233,2)</f>
        <v>0</v>
      </c>
      <c r="S233" s="7">
        <f t="shared" ref="S233:S235" si="753">ROUND(O233*G233,2)</f>
        <v>0</v>
      </c>
      <c r="T233" s="8">
        <f t="shared" ref="T233:T235" si="754">ROUND(R233+S233,2)</f>
        <v>0</v>
      </c>
      <c r="U233" s="53"/>
      <c r="V233" s="53"/>
      <c r="W233" s="53"/>
      <c r="X233" s="53"/>
      <c r="Y233" s="53"/>
      <c r="Z233" s="53"/>
      <c r="AA233" s="53"/>
      <c r="AB233" s="53"/>
      <c r="AC233" s="53"/>
    </row>
    <row r="234" spans="1:29" s="72" customFormat="1" ht="36" x14ac:dyDescent="0.25">
      <c r="A234" s="45" t="s">
        <v>549</v>
      </c>
      <c r="B234" s="37" t="s">
        <v>105</v>
      </c>
      <c r="C234" s="63">
        <v>91857</v>
      </c>
      <c r="D234" s="62" t="s">
        <v>132</v>
      </c>
      <c r="E234" s="6" t="s">
        <v>35</v>
      </c>
      <c r="F234" s="6" t="s">
        <v>171</v>
      </c>
      <c r="G234" s="38">
        <v>5.74</v>
      </c>
      <c r="H234" s="7"/>
      <c r="I234" s="7"/>
      <c r="J234" s="7">
        <f t="shared" si="745"/>
        <v>0</v>
      </c>
      <c r="K234" s="7">
        <f t="shared" si="746"/>
        <v>0</v>
      </c>
      <c r="L234" s="7">
        <f t="shared" si="747"/>
        <v>0</v>
      </c>
      <c r="M234" s="7">
        <f t="shared" si="748"/>
        <v>0</v>
      </c>
      <c r="N234" s="7">
        <f t="shared" si="749"/>
        <v>0</v>
      </c>
      <c r="O234" s="7">
        <f t="shared" si="750"/>
        <v>0</v>
      </c>
      <c r="P234" s="7">
        <f t="shared" si="751"/>
        <v>0</v>
      </c>
      <c r="Q234" s="39" t="s">
        <v>113</v>
      </c>
      <c r="R234" s="7">
        <f t="shared" si="752"/>
        <v>0</v>
      </c>
      <c r="S234" s="7">
        <f t="shared" si="753"/>
        <v>0</v>
      </c>
      <c r="T234" s="8">
        <f t="shared" si="754"/>
        <v>0</v>
      </c>
      <c r="U234" s="53"/>
      <c r="V234" s="53"/>
      <c r="W234" s="53"/>
      <c r="X234" s="53"/>
      <c r="Y234" s="53"/>
      <c r="Z234" s="53"/>
      <c r="AA234" s="53"/>
      <c r="AB234" s="53"/>
      <c r="AC234" s="53"/>
    </row>
    <row r="235" spans="1:29" s="72" customFormat="1" ht="36" x14ac:dyDescent="0.25">
      <c r="A235" s="45" t="s">
        <v>550</v>
      </c>
      <c r="B235" s="37" t="s">
        <v>105</v>
      </c>
      <c r="C235" s="63">
        <v>91845</v>
      </c>
      <c r="D235" s="62" t="s">
        <v>138</v>
      </c>
      <c r="E235" s="6" t="s">
        <v>35</v>
      </c>
      <c r="F235" s="6" t="s">
        <v>171</v>
      </c>
      <c r="G235" s="38">
        <v>36.44</v>
      </c>
      <c r="H235" s="7"/>
      <c r="I235" s="7"/>
      <c r="J235" s="7">
        <f t="shared" si="745"/>
        <v>0</v>
      </c>
      <c r="K235" s="7">
        <f t="shared" si="746"/>
        <v>0</v>
      </c>
      <c r="L235" s="7">
        <f t="shared" si="747"/>
        <v>0</v>
      </c>
      <c r="M235" s="7">
        <f t="shared" si="748"/>
        <v>0</v>
      </c>
      <c r="N235" s="7">
        <f t="shared" si="749"/>
        <v>0</v>
      </c>
      <c r="O235" s="7">
        <f t="shared" si="750"/>
        <v>0</v>
      </c>
      <c r="P235" s="7">
        <f t="shared" si="751"/>
        <v>0</v>
      </c>
      <c r="Q235" s="39" t="s">
        <v>113</v>
      </c>
      <c r="R235" s="7">
        <f t="shared" si="752"/>
        <v>0</v>
      </c>
      <c r="S235" s="7">
        <f t="shared" si="753"/>
        <v>0</v>
      </c>
      <c r="T235" s="8">
        <f t="shared" si="754"/>
        <v>0</v>
      </c>
      <c r="U235" s="53"/>
      <c r="V235" s="53"/>
      <c r="W235" s="53"/>
      <c r="X235" s="53"/>
      <c r="Y235" s="53"/>
      <c r="Z235" s="53"/>
      <c r="AA235" s="53"/>
      <c r="AB235" s="53"/>
      <c r="AC235" s="53"/>
    </row>
    <row r="236" spans="1:29" s="72" customFormat="1" ht="36" x14ac:dyDescent="0.25">
      <c r="A236" s="45" t="s">
        <v>551</v>
      </c>
      <c r="B236" s="37" t="s">
        <v>105</v>
      </c>
      <c r="C236" s="63">
        <v>91854</v>
      </c>
      <c r="D236" s="62" t="s">
        <v>134</v>
      </c>
      <c r="E236" s="6" t="s">
        <v>35</v>
      </c>
      <c r="F236" s="6" t="s">
        <v>171</v>
      </c>
      <c r="G236" s="38">
        <v>34.06</v>
      </c>
      <c r="H236" s="7"/>
      <c r="I236" s="7"/>
      <c r="J236" s="7">
        <f t="shared" ref="J236:J238" si="755">ROUND((I236+H236),2)</f>
        <v>0</v>
      </c>
      <c r="K236" s="7">
        <f t="shared" ref="K236:K238" si="756">ROUND((H236*G236),2)</f>
        <v>0</v>
      </c>
      <c r="L236" s="7">
        <f t="shared" ref="L236:L238" si="757">ROUND((I236*G236),2)</f>
        <v>0</v>
      </c>
      <c r="M236" s="7">
        <f t="shared" ref="M236:M238" si="758">ROUND((L236+K236),2)</f>
        <v>0</v>
      </c>
      <c r="N236" s="7">
        <f t="shared" ref="N236:N238" si="759">ROUND((IF(Q236="BDI 1",((1+($T$3/100))*H236),((1+($T$4/100))*H236))),2)</f>
        <v>0</v>
      </c>
      <c r="O236" s="7">
        <f t="shared" ref="O236:O238" si="760">ROUND((IF(Q236="BDI 1",((1+($T$3/100))*I236),((1+($T$4/100))*I236))),2)</f>
        <v>0</v>
      </c>
      <c r="P236" s="7">
        <f t="shared" ref="P236:P238" si="761">ROUND((N236+O236),2)</f>
        <v>0</v>
      </c>
      <c r="Q236" s="39" t="s">
        <v>113</v>
      </c>
      <c r="R236" s="7">
        <f t="shared" ref="R236:R238" si="762">ROUND(N236*G236,2)</f>
        <v>0</v>
      </c>
      <c r="S236" s="7">
        <f t="shared" ref="S236:S238" si="763">ROUND(O236*G236,2)</f>
        <v>0</v>
      </c>
      <c r="T236" s="8">
        <f t="shared" ref="T236:T238" si="764">ROUND(R236+S236,2)</f>
        <v>0</v>
      </c>
      <c r="U236" s="53"/>
      <c r="V236" s="53"/>
      <c r="W236" s="53"/>
      <c r="X236" s="53"/>
      <c r="Y236" s="53"/>
      <c r="Z236" s="53"/>
      <c r="AA236" s="53"/>
      <c r="AB236" s="53"/>
      <c r="AC236" s="53"/>
    </row>
    <row r="237" spans="1:29" s="72" customFormat="1" ht="36" x14ac:dyDescent="0.25">
      <c r="A237" s="45" t="s">
        <v>552</v>
      </c>
      <c r="B237" s="37" t="s">
        <v>105</v>
      </c>
      <c r="C237" s="63">
        <v>97668</v>
      </c>
      <c r="D237" s="62" t="s">
        <v>101</v>
      </c>
      <c r="E237" s="6" t="s">
        <v>35</v>
      </c>
      <c r="F237" s="6" t="s">
        <v>171</v>
      </c>
      <c r="G237" s="38">
        <v>76.7</v>
      </c>
      <c r="H237" s="7"/>
      <c r="I237" s="7"/>
      <c r="J237" s="7">
        <f t="shared" si="755"/>
        <v>0</v>
      </c>
      <c r="K237" s="7">
        <f t="shared" si="756"/>
        <v>0</v>
      </c>
      <c r="L237" s="7">
        <f t="shared" si="757"/>
        <v>0</v>
      </c>
      <c r="M237" s="7">
        <f t="shared" si="758"/>
        <v>0</v>
      </c>
      <c r="N237" s="7">
        <f t="shared" si="759"/>
        <v>0</v>
      </c>
      <c r="O237" s="7">
        <f t="shared" si="760"/>
        <v>0</v>
      </c>
      <c r="P237" s="7">
        <f t="shared" si="761"/>
        <v>0</v>
      </c>
      <c r="Q237" s="39" t="s">
        <v>113</v>
      </c>
      <c r="R237" s="7">
        <f t="shared" si="762"/>
        <v>0</v>
      </c>
      <c r="S237" s="7">
        <f t="shared" si="763"/>
        <v>0</v>
      </c>
      <c r="T237" s="8">
        <f t="shared" si="764"/>
        <v>0</v>
      </c>
      <c r="U237" s="53"/>
      <c r="V237" s="53"/>
      <c r="W237" s="53"/>
      <c r="X237" s="53"/>
      <c r="Y237" s="53"/>
      <c r="Z237" s="53"/>
      <c r="AA237" s="53"/>
      <c r="AB237" s="53"/>
      <c r="AC237" s="53"/>
    </row>
    <row r="238" spans="1:29" s="72" customFormat="1" ht="36" x14ac:dyDescent="0.25">
      <c r="A238" s="45" t="s">
        <v>553</v>
      </c>
      <c r="B238" s="37" t="s">
        <v>105</v>
      </c>
      <c r="C238" s="63">
        <v>97670</v>
      </c>
      <c r="D238" s="62" t="s">
        <v>102</v>
      </c>
      <c r="E238" s="6" t="s">
        <v>35</v>
      </c>
      <c r="F238" s="6" t="s">
        <v>171</v>
      </c>
      <c r="G238" s="38">
        <v>39.799999999999997</v>
      </c>
      <c r="H238" s="7"/>
      <c r="I238" s="7"/>
      <c r="J238" s="7">
        <f t="shared" si="755"/>
        <v>0</v>
      </c>
      <c r="K238" s="7">
        <f t="shared" si="756"/>
        <v>0</v>
      </c>
      <c r="L238" s="7">
        <f t="shared" si="757"/>
        <v>0</v>
      </c>
      <c r="M238" s="7">
        <f t="shared" si="758"/>
        <v>0</v>
      </c>
      <c r="N238" s="7">
        <f t="shared" si="759"/>
        <v>0</v>
      </c>
      <c r="O238" s="7">
        <f t="shared" si="760"/>
        <v>0</v>
      </c>
      <c r="P238" s="7">
        <f t="shared" si="761"/>
        <v>0</v>
      </c>
      <c r="Q238" s="39" t="s">
        <v>113</v>
      </c>
      <c r="R238" s="7">
        <f t="shared" si="762"/>
        <v>0</v>
      </c>
      <c r="S238" s="7">
        <f t="shared" si="763"/>
        <v>0</v>
      </c>
      <c r="T238" s="8">
        <f t="shared" si="764"/>
        <v>0</v>
      </c>
      <c r="U238" s="53"/>
      <c r="V238" s="53"/>
      <c r="W238" s="53"/>
      <c r="X238" s="53"/>
      <c r="Y238" s="53"/>
      <c r="Z238" s="53"/>
      <c r="AA238" s="53"/>
      <c r="AB238" s="53"/>
      <c r="AC238" s="53"/>
    </row>
    <row r="239" spans="1:29" s="72" customFormat="1" x14ac:dyDescent="0.25">
      <c r="A239" s="40" t="s">
        <v>309</v>
      </c>
      <c r="B239" s="41"/>
      <c r="C239" s="42"/>
      <c r="D239" s="43" t="s">
        <v>555</v>
      </c>
      <c r="E239" s="43"/>
      <c r="F239" s="43"/>
      <c r="G239" s="44"/>
      <c r="H239" s="46"/>
      <c r="I239" s="46"/>
      <c r="J239" s="46"/>
      <c r="K239" s="46">
        <f t="shared" ref="K239:L239" si="765">ROUND(SUM(K240),2)</f>
        <v>0</v>
      </c>
      <c r="L239" s="46">
        <f t="shared" si="765"/>
        <v>0</v>
      </c>
      <c r="M239" s="46">
        <f>ROUND(SUM(M240),2)</f>
        <v>0</v>
      </c>
      <c r="N239" s="46"/>
      <c r="O239" s="46"/>
      <c r="P239" s="46"/>
      <c r="Q239" s="46"/>
      <c r="R239" s="46">
        <f t="shared" ref="R239:T239" si="766">ROUND(SUM(R240),2)</f>
        <v>0</v>
      </c>
      <c r="S239" s="46">
        <f t="shared" si="766"/>
        <v>0</v>
      </c>
      <c r="T239" s="46">
        <f t="shared" si="766"/>
        <v>0</v>
      </c>
      <c r="U239" s="53"/>
      <c r="V239" s="53"/>
      <c r="W239" s="53"/>
      <c r="X239" s="53"/>
      <c r="Y239" s="53"/>
      <c r="Z239" s="53"/>
      <c r="AA239" s="53"/>
      <c r="AB239" s="53"/>
      <c r="AC239" s="53"/>
    </row>
    <row r="240" spans="1:29" s="72" customFormat="1" ht="48" x14ac:dyDescent="0.25">
      <c r="A240" s="45" t="s">
        <v>554</v>
      </c>
      <c r="B240" s="37" t="s">
        <v>105</v>
      </c>
      <c r="C240" s="63">
        <v>101883</v>
      </c>
      <c r="D240" s="62" t="s">
        <v>337</v>
      </c>
      <c r="E240" s="6" t="s">
        <v>31</v>
      </c>
      <c r="F240" s="6" t="s">
        <v>171</v>
      </c>
      <c r="G240" s="38">
        <v>3</v>
      </c>
      <c r="H240" s="7"/>
      <c r="I240" s="7"/>
      <c r="J240" s="7">
        <f t="shared" ref="J240" si="767">ROUND((I240+H240),2)</f>
        <v>0</v>
      </c>
      <c r="K240" s="7">
        <f t="shared" ref="K240" si="768">ROUND((H240*G240),2)</f>
        <v>0</v>
      </c>
      <c r="L240" s="7">
        <f t="shared" ref="L240" si="769">ROUND((I240*G240),2)</f>
        <v>0</v>
      </c>
      <c r="M240" s="7">
        <f t="shared" ref="M240" si="770">ROUND((L240+K240),2)</f>
        <v>0</v>
      </c>
      <c r="N240" s="7">
        <f t="shared" ref="N240" si="771">ROUND((IF(Q240="BDI 1",((1+($T$3/100))*H240),((1+($T$4/100))*H240))),2)</f>
        <v>0</v>
      </c>
      <c r="O240" s="7">
        <f t="shared" ref="O240" si="772">ROUND((IF(Q240="BDI 1",((1+($T$3/100))*I240),((1+($T$4/100))*I240))),2)</f>
        <v>0</v>
      </c>
      <c r="P240" s="7">
        <f t="shared" ref="P240" si="773">ROUND((N240+O240),2)</f>
        <v>0</v>
      </c>
      <c r="Q240" s="39" t="s">
        <v>113</v>
      </c>
      <c r="R240" s="7">
        <f t="shared" ref="R240" si="774">ROUND(N240*G240,2)</f>
        <v>0</v>
      </c>
      <c r="S240" s="7">
        <f t="shared" ref="S240" si="775">ROUND(O240*G240,2)</f>
        <v>0</v>
      </c>
      <c r="T240" s="8">
        <f t="shared" ref="T240" si="776">ROUND(R240+S240,2)</f>
        <v>0</v>
      </c>
      <c r="U240" s="53"/>
      <c r="V240" s="53"/>
      <c r="W240" s="53"/>
      <c r="X240" s="53"/>
      <c r="Y240" s="53"/>
      <c r="Z240" s="53"/>
      <c r="AA240" s="53"/>
      <c r="AB240" s="53"/>
      <c r="AC240" s="53"/>
    </row>
    <row r="241" spans="1:29" s="72" customFormat="1" x14ac:dyDescent="0.25">
      <c r="A241" s="40" t="s">
        <v>310</v>
      </c>
      <c r="B241" s="41"/>
      <c r="C241" s="42"/>
      <c r="D241" s="43" t="s">
        <v>556</v>
      </c>
      <c r="E241" s="43"/>
      <c r="F241" s="43"/>
      <c r="G241" s="44"/>
      <c r="H241" s="46"/>
      <c r="I241" s="46"/>
      <c r="J241" s="46"/>
      <c r="K241" s="46">
        <f t="shared" ref="K241" si="777">ROUND(SUM(K242),2)</f>
        <v>0</v>
      </c>
      <c r="L241" s="46">
        <f t="shared" ref="L241" si="778">ROUND(SUM(L242),2)</f>
        <v>0</v>
      </c>
      <c r="M241" s="46">
        <f>ROUND(SUM(M242),2)</f>
        <v>0</v>
      </c>
      <c r="N241" s="46"/>
      <c r="O241" s="46"/>
      <c r="P241" s="46"/>
      <c r="Q241" s="46"/>
      <c r="R241" s="46">
        <f t="shared" ref="R241" si="779">ROUND(SUM(R242),2)</f>
        <v>0</v>
      </c>
      <c r="S241" s="46">
        <f t="shared" ref="S241" si="780">ROUND(SUM(S242),2)</f>
        <v>0</v>
      </c>
      <c r="T241" s="46">
        <f t="shared" ref="T241" si="781">ROUND(SUM(T242),2)</f>
        <v>0</v>
      </c>
      <c r="U241" s="53"/>
      <c r="V241" s="53"/>
      <c r="W241" s="53"/>
      <c r="X241" s="53"/>
      <c r="Y241" s="53"/>
      <c r="Z241" s="53"/>
      <c r="AA241" s="53"/>
      <c r="AB241" s="53"/>
      <c r="AC241" s="53"/>
    </row>
    <row r="242" spans="1:29" s="72" customFormat="1" ht="24" x14ac:dyDescent="0.25">
      <c r="A242" s="45" t="s">
        <v>557</v>
      </c>
      <c r="B242" s="37" t="s">
        <v>105</v>
      </c>
      <c r="C242" s="63">
        <v>97596</v>
      </c>
      <c r="D242" s="62" t="s">
        <v>334</v>
      </c>
      <c r="E242" s="6" t="s">
        <v>31</v>
      </c>
      <c r="F242" s="6" t="s">
        <v>171</v>
      </c>
      <c r="G242" s="38">
        <v>3</v>
      </c>
      <c r="H242" s="7"/>
      <c r="I242" s="7"/>
      <c r="J242" s="7">
        <f t="shared" ref="J242" si="782">ROUND((I242+H242),2)</f>
        <v>0</v>
      </c>
      <c r="K242" s="7">
        <f t="shared" ref="K242" si="783">ROUND((H242*G242),2)</f>
        <v>0</v>
      </c>
      <c r="L242" s="7">
        <f t="shared" ref="L242" si="784">ROUND((I242*G242),2)</f>
        <v>0</v>
      </c>
      <c r="M242" s="7">
        <f t="shared" ref="M242" si="785">ROUND((L242+K242),2)</f>
        <v>0</v>
      </c>
      <c r="N242" s="7">
        <f t="shared" ref="N242" si="786">ROUND((IF(Q242="BDI 1",((1+($T$3/100))*H242),((1+($T$4/100))*H242))),2)</f>
        <v>0</v>
      </c>
      <c r="O242" s="7">
        <f t="shared" ref="O242" si="787">ROUND((IF(Q242="BDI 1",((1+($T$3/100))*I242),((1+($T$4/100))*I242))),2)</f>
        <v>0</v>
      </c>
      <c r="P242" s="7">
        <f t="shared" ref="P242" si="788">ROUND((N242+O242),2)</f>
        <v>0</v>
      </c>
      <c r="Q242" s="39" t="s">
        <v>113</v>
      </c>
      <c r="R242" s="7">
        <f t="shared" ref="R242" si="789">ROUND(N242*G242,2)</f>
        <v>0</v>
      </c>
      <c r="S242" s="7">
        <f t="shared" ref="S242" si="790">ROUND(O242*G242,2)</f>
        <v>0</v>
      </c>
      <c r="T242" s="8">
        <f t="shared" ref="T242" si="791">ROUND(R242+S242,2)</f>
        <v>0</v>
      </c>
      <c r="U242" s="53"/>
      <c r="V242" s="53"/>
      <c r="W242" s="53"/>
      <c r="X242" s="53"/>
      <c r="Y242" s="53"/>
      <c r="Z242" s="53"/>
      <c r="AA242" s="53"/>
      <c r="AB242" s="53"/>
      <c r="AC242" s="53"/>
    </row>
    <row r="243" spans="1:29" s="72" customFormat="1" x14ac:dyDescent="0.25">
      <c r="A243" s="40" t="s">
        <v>311</v>
      </c>
      <c r="B243" s="41"/>
      <c r="C243" s="42"/>
      <c r="D243" s="43" t="s">
        <v>556</v>
      </c>
      <c r="E243" s="43"/>
      <c r="F243" s="43"/>
      <c r="G243" s="44"/>
      <c r="H243" s="46"/>
      <c r="I243" s="46"/>
      <c r="J243" s="46"/>
      <c r="K243" s="46">
        <f>ROUND(SUM(K244:K245),2)</f>
        <v>0</v>
      </c>
      <c r="L243" s="46">
        <f t="shared" ref="L243:M243" si="792">ROUND(SUM(L244:L245),2)</f>
        <v>0</v>
      </c>
      <c r="M243" s="46">
        <f t="shared" si="792"/>
        <v>0</v>
      </c>
      <c r="N243" s="46"/>
      <c r="O243" s="46"/>
      <c r="P243" s="46"/>
      <c r="Q243" s="46"/>
      <c r="R243" s="46">
        <f>ROUND(SUM(R244:R245),2)</f>
        <v>0</v>
      </c>
      <c r="S243" s="46">
        <f t="shared" ref="S243:T243" si="793">ROUND(SUM(S244:S245),2)</f>
        <v>0</v>
      </c>
      <c r="T243" s="46">
        <f t="shared" si="793"/>
        <v>0</v>
      </c>
      <c r="U243" s="53"/>
      <c r="V243" s="53"/>
      <c r="W243" s="53"/>
      <c r="X243" s="53"/>
      <c r="Y243" s="53"/>
      <c r="Z243" s="53"/>
      <c r="AA243" s="53"/>
      <c r="AB243" s="53"/>
      <c r="AC243" s="53"/>
    </row>
    <row r="244" spans="1:29" s="72" customFormat="1" ht="24" x14ac:dyDescent="0.25">
      <c r="A244" s="45" t="s">
        <v>558</v>
      </c>
      <c r="B244" s="37" t="s">
        <v>105</v>
      </c>
      <c r="C244" s="63">
        <v>103782</v>
      </c>
      <c r="D244" s="62" t="s">
        <v>339</v>
      </c>
      <c r="E244" s="6" t="s">
        <v>31</v>
      </c>
      <c r="F244" s="6" t="s">
        <v>171</v>
      </c>
      <c r="G244" s="38">
        <v>12</v>
      </c>
      <c r="H244" s="7"/>
      <c r="I244" s="7"/>
      <c r="J244" s="7">
        <f t="shared" ref="J244" si="794">ROUND((I244+H244),2)</f>
        <v>0</v>
      </c>
      <c r="K244" s="7">
        <f t="shared" ref="K244" si="795">ROUND((H244*G244),2)</f>
        <v>0</v>
      </c>
      <c r="L244" s="7">
        <f t="shared" ref="L244" si="796">ROUND((I244*G244),2)</f>
        <v>0</v>
      </c>
      <c r="M244" s="7">
        <f t="shared" ref="M244" si="797">ROUND((L244+K244),2)</f>
        <v>0</v>
      </c>
      <c r="N244" s="7">
        <f t="shared" ref="N244" si="798">ROUND((IF(Q244="BDI 1",((1+($T$3/100))*H244),((1+($T$4/100))*H244))),2)</f>
        <v>0</v>
      </c>
      <c r="O244" s="7">
        <f t="shared" ref="O244" si="799">ROUND((IF(Q244="BDI 1",((1+($T$3/100))*I244),((1+($T$4/100))*I244))),2)</f>
        <v>0</v>
      </c>
      <c r="P244" s="7">
        <f t="shared" ref="P244" si="800">ROUND((N244+O244),2)</f>
        <v>0</v>
      </c>
      <c r="Q244" s="39" t="s">
        <v>113</v>
      </c>
      <c r="R244" s="7">
        <f t="shared" ref="R244" si="801">ROUND(N244*G244,2)</f>
        <v>0</v>
      </c>
      <c r="S244" s="7">
        <f t="shared" ref="S244" si="802">ROUND(O244*G244,2)</f>
        <v>0</v>
      </c>
      <c r="T244" s="8">
        <f t="shared" ref="T244" si="803">ROUND(R244+S244,2)</f>
        <v>0</v>
      </c>
      <c r="U244" s="53"/>
      <c r="V244" s="53"/>
      <c r="W244" s="53"/>
      <c r="X244" s="53"/>
      <c r="Y244" s="53"/>
      <c r="Z244" s="53"/>
      <c r="AA244" s="53"/>
      <c r="AB244" s="53"/>
      <c r="AC244" s="53"/>
    </row>
    <row r="245" spans="1:29" s="72" customFormat="1" ht="24" x14ac:dyDescent="0.25">
      <c r="A245" s="45" t="s">
        <v>559</v>
      </c>
      <c r="B245" s="37" t="s">
        <v>227</v>
      </c>
      <c r="C245" s="63">
        <v>1236</v>
      </c>
      <c r="D245" s="62" t="s">
        <v>401</v>
      </c>
      <c r="E245" s="6" t="s">
        <v>31</v>
      </c>
      <c r="F245" s="6" t="s">
        <v>171</v>
      </c>
      <c r="G245" s="38">
        <v>3</v>
      </c>
      <c r="H245" s="7"/>
      <c r="I245" s="7"/>
      <c r="J245" s="7">
        <f t="shared" ref="J245" si="804">ROUND((I245+H245),2)</f>
        <v>0</v>
      </c>
      <c r="K245" s="7">
        <f t="shared" ref="K245" si="805">ROUND((H245*G245),2)</f>
        <v>0</v>
      </c>
      <c r="L245" s="7">
        <f t="shared" ref="L245" si="806">ROUND((I245*G245),2)</f>
        <v>0</v>
      </c>
      <c r="M245" s="7">
        <f t="shared" ref="M245" si="807">ROUND((L245+K245),2)</f>
        <v>0</v>
      </c>
      <c r="N245" s="7">
        <f t="shared" ref="N245" si="808">ROUND((IF(Q245="BDI 1",((1+($T$3/100))*H245),((1+($T$4/100))*H245))),2)</f>
        <v>0</v>
      </c>
      <c r="O245" s="7">
        <f t="shared" ref="O245" si="809">ROUND((IF(Q245="BDI 1",((1+($T$3/100))*I245),((1+($T$4/100))*I245))),2)</f>
        <v>0</v>
      </c>
      <c r="P245" s="7">
        <f t="shared" ref="P245" si="810">ROUND((N245+O245),2)</f>
        <v>0</v>
      </c>
      <c r="Q245" s="39" t="s">
        <v>113</v>
      </c>
      <c r="R245" s="7">
        <f t="shared" ref="R245" si="811">ROUND(N245*G245,2)</f>
        <v>0</v>
      </c>
      <c r="S245" s="7">
        <f t="shared" ref="S245" si="812">ROUND(O245*G245,2)</f>
        <v>0</v>
      </c>
      <c r="T245" s="8">
        <f t="shared" ref="T245" si="813">ROUND(R245+S245,2)</f>
        <v>0</v>
      </c>
      <c r="U245" s="53"/>
      <c r="V245" s="53"/>
      <c r="W245" s="53"/>
      <c r="X245" s="53"/>
      <c r="Y245" s="53"/>
      <c r="Z245" s="53"/>
      <c r="AA245" s="53"/>
      <c r="AB245" s="53"/>
      <c r="AC245" s="53"/>
    </row>
    <row r="246" spans="1:29" s="72" customFormat="1" x14ac:dyDescent="0.25">
      <c r="A246" s="22"/>
      <c r="B246" s="22"/>
      <c r="C246" s="11"/>
      <c r="D246" s="30"/>
      <c r="E246" s="11"/>
      <c r="F246" s="11"/>
      <c r="G246" s="12"/>
      <c r="H246" s="16"/>
      <c r="I246" s="16"/>
      <c r="J246" s="16"/>
      <c r="K246" s="16"/>
      <c r="L246" s="16"/>
      <c r="M246" s="16"/>
      <c r="N246" s="14"/>
      <c r="O246" s="14"/>
      <c r="P246" s="14"/>
      <c r="Q246" s="14"/>
      <c r="R246" s="14"/>
      <c r="S246" s="14"/>
      <c r="T246" s="15"/>
      <c r="U246" s="53"/>
      <c r="V246" s="53"/>
      <c r="W246" s="53"/>
      <c r="X246" s="53"/>
      <c r="Y246" s="53"/>
      <c r="Z246" s="53"/>
      <c r="AA246" s="53"/>
      <c r="AB246" s="53"/>
      <c r="AC246" s="53"/>
    </row>
    <row r="247" spans="1:29" s="72" customFormat="1" x14ac:dyDescent="0.25">
      <c r="A247" s="40">
        <v>13</v>
      </c>
      <c r="B247" s="65"/>
      <c r="C247" s="66"/>
      <c r="D247" s="43" t="s">
        <v>281</v>
      </c>
      <c r="E247" s="67"/>
      <c r="F247" s="67"/>
      <c r="G247" s="68"/>
      <c r="H247" s="68"/>
      <c r="I247" s="68"/>
      <c r="J247" s="69"/>
      <c r="K247" s="71">
        <f t="shared" ref="K247:L247" si="814">ROUND((SUM(K248:K257)),2)</f>
        <v>0</v>
      </c>
      <c r="L247" s="71">
        <f t="shared" si="814"/>
        <v>0</v>
      </c>
      <c r="M247" s="71">
        <f>ROUND((SUM(M248:M257)),2)</f>
        <v>0</v>
      </c>
      <c r="N247" s="70"/>
      <c r="O247" s="70"/>
      <c r="P247" s="70"/>
      <c r="Q247" s="70"/>
      <c r="R247" s="71">
        <f>ROUND((SUM(R248:R257)),2)</f>
        <v>0</v>
      </c>
      <c r="S247" s="71">
        <f t="shared" ref="S247:T247" si="815">ROUND((SUM(S248:S257)),2)</f>
        <v>0</v>
      </c>
      <c r="T247" s="71">
        <f t="shared" si="815"/>
        <v>0</v>
      </c>
      <c r="U247" s="53"/>
      <c r="V247" s="53"/>
      <c r="W247" s="53"/>
      <c r="X247" s="53"/>
      <c r="Y247" s="53"/>
      <c r="Z247" s="53"/>
      <c r="AA247" s="53"/>
      <c r="AB247" s="53"/>
      <c r="AC247" s="53"/>
    </row>
    <row r="248" spans="1:29" ht="24" x14ac:dyDescent="0.25">
      <c r="A248" s="45" t="s">
        <v>312</v>
      </c>
      <c r="B248" s="37" t="s">
        <v>227</v>
      </c>
      <c r="C248" s="64">
        <v>597</v>
      </c>
      <c r="D248" s="62" t="s">
        <v>285</v>
      </c>
      <c r="E248" s="6" t="s">
        <v>31</v>
      </c>
      <c r="F248" s="6" t="s">
        <v>162</v>
      </c>
      <c r="G248" s="38">
        <v>3</v>
      </c>
      <c r="H248" s="7"/>
      <c r="I248" s="7"/>
      <c r="J248" s="7">
        <f t="shared" ref="J248:J249" si="816">ROUND((I248+H248),2)</f>
        <v>0</v>
      </c>
      <c r="K248" s="7">
        <f t="shared" ref="K248:K249" si="817">ROUND((H248*G248),2)</f>
        <v>0</v>
      </c>
      <c r="L248" s="7">
        <f t="shared" ref="L248:L249" si="818">ROUND((I248*G248),2)</f>
        <v>0</v>
      </c>
      <c r="M248" s="7">
        <f t="shared" ref="M248:M249" si="819">ROUND((L248+K248),2)</f>
        <v>0</v>
      </c>
      <c r="N248" s="7">
        <f t="shared" ref="N248:N249" si="820">ROUND((IF(Q248="BDI 1",((1+($T$3/100))*H248),((1+($T$4/100))*H248))),2)</f>
        <v>0</v>
      </c>
      <c r="O248" s="7">
        <f t="shared" ref="O248:O249" si="821">ROUND((IF(Q248="BDI 1",((1+($T$3/100))*I248),((1+($T$4/100))*I248))),2)</f>
        <v>0</v>
      </c>
      <c r="P248" s="7">
        <f t="shared" ref="P248:P249" si="822">ROUND((N248+O248),2)</f>
        <v>0</v>
      </c>
      <c r="Q248" s="39" t="s">
        <v>113</v>
      </c>
      <c r="R248" s="7">
        <f t="shared" ref="R248:R249" si="823">ROUND(N248*G248,2)</f>
        <v>0</v>
      </c>
      <c r="S248" s="7">
        <f t="shared" ref="S248:S249" si="824">ROUND(O248*G248,2)</f>
        <v>0</v>
      </c>
      <c r="T248" s="8">
        <f t="shared" ref="T248:T249" si="825">ROUND(R248+S248,2)</f>
        <v>0</v>
      </c>
    </row>
    <row r="249" spans="1:29" ht="20.25" customHeight="1" x14ac:dyDescent="0.25">
      <c r="A249" s="45" t="s">
        <v>313</v>
      </c>
      <c r="B249" s="37" t="s">
        <v>227</v>
      </c>
      <c r="C249" s="63">
        <v>594</v>
      </c>
      <c r="D249" s="62" t="s">
        <v>286</v>
      </c>
      <c r="E249" s="6" t="s">
        <v>31</v>
      </c>
      <c r="F249" s="6" t="s">
        <v>182</v>
      </c>
      <c r="G249" s="38">
        <v>35</v>
      </c>
      <c r="H249" s="7"/>
      <c r="I249" s="7"/>
      <c r="J249" s="7">
        <f t="shared" si="816"/>
        <v>0</v>
      </c>
      <c r="K249" s="7">
        <f t="shared" si="817"/>
        <v>0</v>
      </c>
      <c r="L249" s="7">
        <f t="shared" si="818"/>
        <v>0</v>
      </c>
      <c r="M249" s="7">
        <f t="shared" si="819"/>
        <v>0</v>
      </c>
      <c r="N249" s="7">
        <f t="shared" si="820"/>
        <v>0</v>
      </c>
      <c r="O249" s="7">
        <f t="shared" si="821"/>
        <v>0</v>
      </c>
      <c r="P249" s="7">
        <f t="shared" si="822"/>
        <v>0</v>
      </c>
      <c r="Q249" s="39" t="s">
        <v>113</v>
      </c>
      <c r="R249" s="7">
        <f t="shared" si="823"/>
        <v>0</v>
      </c>
      <c r="S249" s="7">
        <f t="shared" si="824"/>
        <v>0</v>
      </c>
      <c r="T249" s="8">
        <f t="shared" si="825"/>
        <v>0</v>
      </c>
    </row>
    <row r="250" spans="1:29" x14ac:dyDescent="0.25">
      <c r="A250" s="45" t="s">
        <v>314</v>
      </c>
      <c r="B250" s="37" t="s">
        <v>227</v>
      </c>
      <c r="C250" s="63">
        <v>596</v>
      </c>
      <c r="D250" s="62" t="s">
        <v>287</v>
      </c>
      <c r="E250" s="6" t="s">
        <v>31</v>
      </c>
      <c r="F250" s="6" t="s">
        <v>155</v>
      </c>
      <c r="G250" s="38">
        <v>35</v>
      </c>
      <c r="H250" s="7"/>
      <c r="I250" s="7"/>
      <c r="J250" s="7">
        <f t="shared" ref="J250" si="826">ROUND((I250+H250),2)</f>
        <v>0</v>
      </c>
      <c r="K250" s="7">
        <f t="shared" ref="K250" si="827">ROUND((H250*G250),2)</f>
        <v>0</v>
      </c>
      <c r="L250" s="7">
        <f t="shared" ref="L250" si="828">ROUND((I250*G250),2)</f>
        <v>0</v>
      </c>
      <c r="M250" s="7">
        <f t="shared" ref="M250" si="829">ROUND((L250+K250),2)</f>
        <v>0</v>
      </c>
      <c r="N250" s="7">
        <f t="shared" ref="N250" si="830">ROUND((IF(Q250="BDI 1",((1+($T$3/100))*H250),((1+($T$4/100))*H250))),2)</f>
        <v>0</v>
      </c>
      <c r="O250" s="7">
        <f t="shared" ref="O250" si="831">ROUND((IF(Q250="BDI 1",((1+($T$3/100))*I250),((1+($T$4/100))*I250))),2)</f>
        <v>0</v>
      </c>
      <c r="P250" s="7">
        <f t="shared" ref="P250" si="832">ROUND((N250+O250),2)</f>
        <v>0</v>
      </c>
      <c r="Q250" s="39" t="s">
        <v>113</v>
      </c>
      <c r="R250" s="7">
        <f t="shared" ref="R250" si="833">ROUND(N250*G250,2)</f>
        <v>0</v>
      </c>
      <c r="S250" s="7">
        <f t="shared" ref="S250" si="834">ROUND(O250*G250,2)</f>
        <v>0</v>
      </c>
      <c r="T250" s="8">
        <f t="shared" ref="T250" si="835">ROUND(R250+S250,2)</f>
        <v>0</v>
      </c>
    </row>
    <row r="251" spans="1:29" x14ac:dyDescent="0.25">
      <c r="A251" s="45" t="s">
        <v>315</v>
      </c>
      <c r="B251" s="37" t="s">
        <v>227</v>
      </c>
      <c r="C251" s="63">
        <v>137</v>
      </c>
      <c r="D251" s="62" t="s">
        <v>288</v>
      </c>
      <c r="E251" s="6" t="s">
        <v>31</v>
      </c>
      <c r="F251" s="6" t="s">
        <v>172</v>
      </c>
      <c r="G251" s="38">
        <v>49</v>
      </c>
      <c r="H251" s="7"/>
      <c r="I251" s="7"/>
      <c r="J251" s="7">
        <f t="shared" ref="J251" si="836">ROUND((I251+H251),2)</f>
        <v>0</v>
      </c>
      <c r="K251" s="7">
        <f t="shared" ref="K251" si="837">ROUND((H251*G251),2)</f>
        <v>0</v>
      </c>
      <c r="L251" s="7">
        <f t="shared" ref="L251" si="838">ROUND((I251*G251),2)</f>
        <v>0</v>
      </c>
      <c r="M251" s="7">
        <f t="shared" ref="M251" si="839">ROUND((L251+K251),2)</f>
        <v>0</v>
      </c>
      <c r="N251" s="7">
        <f t="shared" ref="N251" si="840">ROUND((IF(Q251="BDI 1",((1+($T$3/100))*H251),((1+($T$4/100))*H251))),2)</f>
        <v>0</v>
      </c>
      <c r="O251" s="7">
        <f t="shared" ref="O251" si="841">ROUND((IF(Q251="BDI 1",((1+($T$3/100))*I251),((1+($T$4/100))*I251))),2)</f>
        <v>0</v>
      </c>
      <c r="P251" s="7">
        <f t="shared" ref="P251" si="842">ROUND((N251+O251),2)</f>
        <v>0</v>
      </c>
      <c r="Q251" s="39" t="s">
        <v>113</v>
      </c>
      <c r="R251" s="7">
        <f t="shared" ref="R251" si="843">ROUND(N251*G251,2)</f>
        <v>0</v>
      </c>
      <c r="S251" s="7">
        <f t="shared" ref="S251" si="844">ROUND(O251*G251,2)</f>
        <v>0</v>
      </c>
      <c r="T251" s="8">
        <f t="shared" ref="T251" si="845">ROUND(R251+S251,2)</f>
        <v>0</v>
      </c>
    </row>
    <row r="252" spans="1:29" s="72" customFormat="1" x14ac:dyDescent="0.25">
      <c r="A252" s="45" t="s">
        <v>316</v>
      </c>
      <c r="B252" s="37" t="s">
        <v>227</v>
      </c>
      <c r="C252" s="63">
        <v>565</v>
      </c>
      <c r="D252" s="62" t="s">
        <v>289</v>
      </c>
      <c r="E252" s="6" t="s">
        <v>35</v>
      </c>
      <c r="F252" s="6" t="s">
        <v>172</v>
      </c>
      <c r="G252" s="38">
        <v>1253.6099999999999</v>
      </c>
      <c r="H252" s="7"/>
      <c r="I252" s="7"/>
      <c r="J252" s="7">
        <f t="shared" ref="J252:J257" si="846">ROUND((I252+H252),2)</f>
        <v>0</v>
      </c>
      <c r="K252" s="7">
        <f t="shared" ref="K252:K257" si="847">ROUND((H252*G252),2)</f>
        <v>0</v>
      </c>
      <c r="L252" s="7">
        <f t="shared" ref="L252:L257" si="848">ROUND((I252*G252),2)</f>
        <v>0</v>
      </c>
      <c r="M252" s="7">
        <f t="shared" ref="M252:M257" si="849">ROUND((L252+K252),2)</f>
        <v>0</v>
      </c>
      <c r="N252" s="7">
        <f t="shared" ref="N252:N257" si="850">ROUND((IF(Q252="BDI 1",((1+($T$3/100))*H252),((1+($T$4/100))*H252))),2)</f>
        <v>0</v>
      </c>
      <c r="O252" s="7">
        <f t="shared" ref="O252:O257" si="851">ROUND((IF(Q252="BDI 1",((1+($T$3/100))*I252),((1+($T$4/100))*I252))),2)</f>
        <v>0</v>
      </c>
      <c r="P252" s="7">
        <f t="shared" ref="P252:P257" si="852">ROUND((N252+O252),2)</f>
        <v>0</v>
      </c>
      <c r="Q252" s="39" t="s">
        <v>113</v>
      </c>
      <c r="R252" s="7">
        <f t="shared" ref="R252:R257" si="853">ROUND(N252*G252,2)</f>
        <v>0</v>
      </c>
      <c r="S252" s="7">
        <f t="shared" ref="S252:S257" si="854">ROUND(O252*G252,2)</f>
        <v>0</v>
      </c>
      <c r="T252" s="8">
        <f t="shared" ref="T252:T257" si="855">ROUND(R252+S252,2)</f>
        <v>0</v>
      </c>
      <c r="U252" s="53"/>
      <c r="V252" s="53"/>
      <c r="W252" s="53"/>
      <c r="X252" s="53"/>
      <c r="Y252" s="53"/>
      <c r="Z252" s="53"/>
      <c r="AA252" s="53"/>
      <c r="AB252" s="53"/>
      <c r="AC252" s="53"/>
    </row>
    <row r="253" spans="1:29" s="72" customFormat="1" ht="24" x14ac:dyDescent="0.25">
      <c r="A253" s="45" t="s">
        <v>317</v>
      </c>
      <c r="B253" s="37" t="s">
        <v>227</v>
      </c>
      <c r="C253" s="63">
        <v>577</v>
      </c>
      <c r="D253" s="62" t="s">
        <v>290</v>
      </c>
      <c r="E253" s="6" t="s">
        <v>35</v>
      </c>
      <c r="F253" s="6" t="s">
        <v>172</v>
      </c>
      <c r="G253" s="38">
        <v>426.69</v>
      </c>
      <c r="H253" s="7"/>
      <c r="I253" s="7"/>
      <c r="J253" s="7">
        <f t="shared" si="846"/>
        <v>0</v>
      </c>
      <c r="K253" s="7">
        <f t="shared" si="847"/>
        <v>0</v>
      </c>
      <c r="L253" s="7">
        <f t="shared" si="848"/>
        <v>0</v>
      </c>
      <c r="M253" s="7">
        <f t="shared" si="849"/>
        <v>0</v>
      </c>
      <c r="N253" s="7">
        <f t="shared" si="850"/>
        <v>0</v>
      </c>
      <c r="O253" s="7">
        <f t="shared" si="851"/>
        <v>0</v>
      </c>
      <c r="P253" s="7">
        <f t="shared" si="852"/>
        <v>0</v>
      </c>
      <c r="Q253" s="39" t="s">
        <v>113</v>
      </c>
      <c r="R253" s="7">
        <f t="shared" si="853"/>
        <v>0</v>
      </c>
      <c r="S253" s="7">
        <f t="shared" si="854"/>
        <v>0</v>
      </c>
      <c r="T253" s="8">
        <f t="shared" si="855"/>
        <v>0</v>
      </c>
      <c r="U253" s="53"/>
      <c r="V253" s="53"/>
      <c r="W253" s="53"/>
      <c r="X253" s="53"/>
      <c r="Y253" s="53"/>
      <c r="Z253" s="53"/>
      <c r="AA253" s="53"/>
      <c r="AB253" s="53"/>
      <c r="AC253" s="53"/>
    </row>
    <row r="254" spans="1:29" s="72" customFormat="1" ht="24" x14ac:dyDescent="0.25">
      <c r="A254" s="45" t="s">
        <v>318</v>
      </c>
      <c r="B254" s="37" t="s">
        <v>227</v>
      </c>
      <c r="C254" s="63">
        <v>595</v>
      </c>
      <c r="D254" s="62" t="s">
        <v>291</v>
      </c>
      <c r="E254" s="6" t="s">
        <v>35</v>
      </c>
      <c r="F254" s="6" t="s">
        <v>172</v>
      </c>
      <c r="G254" s="38">
        <v>423.81</v>
      </c>
      <c r="H254" s="7"/>
      <c r="I254" s="7"/>
      <c r="J254" s="7">
        <f t="shared" si="846"/>
        <v>0</v>
      </c>
      <c r="K254" s="7">
        <f t="shared" si="847"/>
        <v>0</v>
      </c>
      <c r="L254" s="7">
        <f t="shared" si="848"/>
        <v>0</v>
      </c>
      <c r="M254" s="7">
        <f t="shared" si="849"/>
        <v>0</v>
      </c>
      <c r="N254" s="7">
        <f t="shared" si="850"/>
        <v>0</v>
      </c>
      <c r="O254" s="7">
        <f t="shared" si="851"/>
        <v>0</v>
      </c>
      <c r="P254" s="7">
        <f t="shared" si="852"/>
        <v>0</v>
      </c>
      <c r="Q254" s="39" t="s">
        <v>113</v>
      </c>
      <c r="R254" s="7">
        <f t="shared" si="853"/>
        <v>0</v>
      </c>
      <c r="S254" s="7">
        <f t="shared" si="854"/>
        <v>0</v>
      </c>
      <c r="T254" s="8">
        <f t="shared" si="855"/>
        <v>0</v>
      </c>
      <c r="U254" s="53"/>
      <c r="V254" s="53"/>
      <c r="W254" s="53"/>
      <c r="X254" s="53"/>
      <c r="Y254" s="53"/>
      <c r="Z254" s="53"/>
      <c r="AA254" s="53"/>
      <c r="AB254" s="53"/>
      <c r="AC254" s="53"/>
    </row>
    <row r="255" spans="1:29" s="72" customFormat="1" x14ac:dyDescent="0.25">
      <c r="A255" s="45" t="s">
        <v>319</v>
      </c>
      <c r="B255" s="37" t="s">
        <v>227</v>
      </c>
      <c r="C255" s="63">
        <v>593</v>
      </c>
      <c r="D255" s="62" t="s">
        <v>292</v>
      </c>
      <c r="E255" s="6" t="s">
        <v>31</v>
      </c>
      <c r="F255" s="6" t="s">
        <v>172</v>
      </c>
      <c r="G255" s="38">
        <v>418</v>
      </c>
      <c r="H255" s="7"/>
      <c r="I255" s="7"/>
      <c r="J255" s="7">
        <f t="shared" si="846"/>
        <v>0</v>
      </c>
      <c r="K255" s="7">
        <f t="shared" si="847"/>
        <v>0</v>
      </c>
      <c r="L255" s="7">
        <f t="shared" si="848"/>
        <v>0</v>
      </c>
      <c r="M255" s="7">
        <f t="shared" si="849"/>
        <v>0</v>
      </c>
      <c r="N255" s="7">
        <f t="shared" si="850"/>
        <v>0</v>
      </c>
      <c r="O255" s="7">
        <f t="shared" si="851"/>
        <v>0</v>
      </c>
      <c r="P255" s="7">
        <f t="shared" si="852"/>
        <v>0</v>
      </c>
      <c r="Q255" s="39" t="s">
        <v>113</v>
      </c>
      <c r="R255" s="7">
        <f t="shared" si="853"/>
        <v>0</v>
      </c>
      <c r="S255" s="7">
        <f t="shared" si="854"/>
        <v>0</v>
      </c>
      <c r="T255" s="8">
        <f t="shared" si="855"/>
        <v>0</v>
      </c>
      <c r="U255" s="53"/>
      <c r="V255" s="53"/>
      <c r="W255" s="53"/>
      <c r="X255" s="53"/>
      <c r="Y255" s="53"/>
      <c r="Z255" s="53"/>
      <c r="AA255" s="53"/>
      <c r="AB255" s="53"/>
      <c r="AC255" s="53"/>
    </row>
    <row r="256" spans="1:29" s="72" customFormat="1" ht="24" x14ac:dyDescent="0.25">
      <c r="A256" s="45" t="s">
        <v>320</v>
      </c>
      <c r="B256" s="37" t="s">
        <v>227</v>
      </c>
      <c r="C256" s="63">
        <v>598</v>
      </c>
      <c r="D256" s="62" t="s">
        <v>293</v>
      </c>
      <c r="E256" s="6" t="s">
        <v>31</v>
      </c>
      <c r="F256" s="6" t="s">
        <v>172</v>
      </c>
      <c r="G256" s="38">
        <v>886</v>
      </c>
      <c r="H256" s="7"/>
      <c r="I256" s="7"/>
      <c r="J256" s="7">
        <f t="shared" si="846"/>
        <v>0</v>
      </c>
      <c r="K256" s="7">
        <f t="shared" si="847"/>
        <v>0</v>
      </c>
      <c r="L256" s="7">
        <f t="shared" si="848"/>
        <v>0</v>
      </c>
      <c r="M256" s="7">
        <f t="shared" si="849"/>
        <v>0</v>
      </c>
      <c r="N256" s="7">
        <f t="shared" si="850"/>
        <v>0</v>
      </c>
      <c r="O256" s="7">
        <f t="shared" si="851"/>
        <v>0</v>
      </c>
      <c r="P256" s="7">
        <f t="shared" si="852"/>
        <v>0</v>
      </c>
      <c r="Q256" s="39" t="s">
        <v>113</v>
      </c>
      <c r="R256" s="7">
        <f t="shared" si="853"/>
        <v>0</v>
      </c>
      <c r="S256" s="7">
        <f t="shared" si="854"/>
        <v>0</v>
      </c>
      <c r="T256" s="8">
        <f t="shared" si="855"/>
        <v>0</v>
      </c>
      <c r="U256" s="53"/>
      <c r="V256" s="53"/>
      <c r="W256" s="53"/>
      <c r="X256" s="53"/>
      <c r="Y256" s="53"/>
      <c r="Z256" s="53"/>
      <c r="AA256" s="53"/>
      <c r="AB256" s="53"/>
      <c r="AC256" s="53"/>
    </row>
    <row r="257" spans="1:29" s="72" customFormat="1" ht="48" x14ac:dyDescent="0.25">
      <c r="A257" s="45" t="s">
        <v>321</v>
      </c>
      <c r="B257" s="37" t="s">
        <v>105</v>
      </c>
      <c r="C257" s="63">
        <v>101862</v>
      </c>
      <c r="D257" s="62" t="s">
        <v>47</v>
      </c>
      <c r="E257" s="6" t="s">
        <v>32</v>
      </c>
      <c r="F257" s="6" t="s">
        <v>172</v>
      </c>
      <c r="G257" s="38">
        <v>426.69</v>
      </c>
      <c r="H257" s="7"/>
      <c r="I257" s="7"/>
      <c r="J257" s="7">
        <f t="shared" si="846"/>
        <v>0</v>
      </c>
      <c r="K257" s="7">
        <f t="shared" si="847"/>
        <v>0</v>
      </c>
      <c r="L257" s="7">
        <f t="shared" si="848"/>
        <v>0</v>
      </c>
      <c r="M257" s="7">
        <f t="shared" si="849"/>
        <v>0</v>
      </c>
      <c r="N257" s="7">
        <f t="shared" si="850"/>
        <v>0</v>
      </c>
      <c r="O257" s="7">
        <f t="shared" si="851"/>
        <v>0</v>
      </c>
      <c r="P257" s="7">
        <f t="shared" si="852"/>
        <v>0</v>
      </c>
      <c r="Q257" s="39" t="s">
        <v>113</v>
      </c>
      <c r="R257" s="7">
        <f t="shared" si="853"/>
        <v>0</v>
      </c>
      <c r="S257" s="7">
        <f t="shared" si="854"/>
        <v>0</v>
      </c>
      <c r="T257" s="8">
        <f t="shared" si="855"/>
        <v>0</v>
      </c>
      <c r="U257" s="53"/>
      <c r="V257" s="53"/>
      <c r="W257" s="53"/>
      <c r="X257" s="53"/>
      <c r="Y257" s="53"/>
      <c r="Z257" s="53"/>
      <c r="AA257" s="53"/>
      <c r="AB257" s="53"/>
      <c r="AC257" s="53"/>
    </row>
    <row r="258" spans="1:29" x14ac:dyDescent="0.25">
      <c r="A258" s="22"/>
      <c r="B258" s="22"/>
      <c r="C258" s="11"/>
      <c r="D258" s="30"/>
      <c r="E258" s="11"/>
      <c r="F258" s="11"/>
      <c r="G258" s="12"/>
      <c r="H258" s="16"/>
      <c r="I258" s="16"/>
      <c r="J258" s="16"/>
      <c r="K258" s="16"/>
      <c r="L258" s="16"/>
      <c r="M258" s="16"/>
      <c r="N258" s="14"/>
      <c r="O258" s="14"/>
      <c r="P258" s="14"/>
      <c r="Q258" s="14"/>
      <c r="R258" s="14"/>
      <c r="S258" s="14"/>
      <c r="T258" s="15"/>
    </row>
    <row r="259" spans="1:29" s="72" customFormat="1" x14ac:dyDescent="0.25">
      <c r="A259" s="40">
        <v>14</v>
      </c>
      <c r="B259" s="65"/>
      <c r="C259" s="66"/>
      <c r="D259" s="43" t="s">
        <v>560</v>
      </c>
      <c r="E259" s="67"/>
      <c r="F259" s="67"/>
      <c r="G259" s="68"/>
      <c r="H259" s="68"/>
      <c r="I259" s="68"/>
      <c r="J259" s="69"/>
      <c r="K259" s="71">
        <f>ROUND(SUM(K260:K264),2)</f>
        <v>0</v>
      </c>
      <c r="L259" s="71">
        <f>ROUND(SUM(L260:L264),2)</f>
        <v>0</v>
      </c>
      <c r="M259" s="71">
        <f>ROUND(SUM(M260:M264),2)</f>
        <v>0</v>
      </c>
      <c r="N259" s="70"/>
      <c r="O259" s="70"/>
      <c r="P259" s="70"/>
      <c r="Q259" s="70"/>
      <c r="R259" s="71">
        <f>ROUND(SUM(R260:R264),2)</f>
        <v>0</v>
      </c>
      <c r="S259" s="71">
        <f>ROUND(SUM(S260:S264),2)</f>
        <v>0</v>
      </c>
      <c r="T259" s="71">
        <f>ROUND(SUM(T260:T264),2)</f>
        <v>0</v>
      </c>
      <c r="U259" s="53"/>
      <c r="V259" s="53"/>
      <c r="W259" s="53"/>
      <c r="X259" s="53"/>
      <c r="Y259" s="53"/>
      <c r="Z259" s="53"/>
      <c r="AA259" s="53"/>
      <c r="AB259" s="53"/>
      <c r="AC259" s="53"/>
    </row>
    <row r="260" spans="1:29" ht="36" x14ac:dyDescent="0.25">
      <c r="A260" s="45" t="s">
        <v>322</v>
      </c>
      <c r="B260" s="37" t="s">
        <v>227</v>
      </c>
      <c r="C260" s="64">
        <v>1229</v>
      </c>
      <c r="D260" s="62" t="s">
        <v>402</v>
      </c>
      <c r="E260" s="6" t="s">
        <v>31</v>
      </c>
      <c r="F260" s="6" t="s">
        <v>157</v>
      </c>
      <c r="G260" s="38">
        <v>1</v>
      </c>
      <c r="H260" s="7"/>
      <c r="I260" s="7"/>
      <c r="J260" s="7">
        <f t="shared" ref="J260:J262" si="856">ROUND((I260+H260),2)</f>
        <v>0</v>
      </c>
      <c r="K260" s="7">
        <f t="shared" ref="K260:K262" si="857">ROUND((H260*G260),2)</f>
        <v>0</v>
      </c>
      <c r="L260" s="7">
        <f t="shared" ref="L260:L262" si="858">ROUND((I260*G260),2)</f>
        <v>0</v>
      </c>
      <c r="M260" s="7">
        <f t="shared" ref="M260:M262" si="859">ROUND((L260+K260),2)</f>
        <v>0</v>
      </c>
      <c r="N260" s="7">
        <f t="shared" ref="N260:N262" si="860">ROUND((IF(Q260="BDI 1",((1+($T$3/100))*H260),((1+($T$4/100))*H260))),2)</f>
        <v>0</v>
      </c>
      <c r="O260" s="7">
        <f t="shared" ref="O260:O262" si="861">ROUND((IF(Q260="BDI 1",((1+($T$3/100))*I260),((1+($T$4/100))*I260))),2)</f>
        <v>0</v>
      </c>
      <c r="P260" s="7">
        <f t="shared" ref="P260:P262" si="862">ROUND((N260+O260),2)</f>
        <v>0</v>
      </c>
      <c r="Q260" s="39" t="s">
        <v>113</v>
      </c>
      <c r="R260" s="7">
        <f t="shared" ref="R260:R262" si="863">ROUND(N260*G260,2)</f>
        <v>0</v>
      </c>
      <c r="S260" s="7">
        <f t="shared" ref="S260:S262" si="864">ROUND(O260*G260,2)</f>
        <v>0</v>
      </c>
      <c r="T260" s="8">
        <f t="shared" ref="T260:T262" si="865">ROUND(R260+S260,2)</f>
        <v>0</v>
      </c>
      <c r="U260"/>
      <c r="V260"/>
      <c r="W260"/>
      <c r="X260"/>
      <c r="Y260"/>
      <c r="Z260"/>
      <c r="AA260"/>
      <c r="AB260"/>
      <c r="AC260"/>
    </row>
    <row r="261" spans="1:29" ht="36" x14ac:dyDescent="0.25">
      <c r="A261" s="45" t="s">
        <v>323</v>
      </c>
      <c r="B261" s="37" t="s">
        <v>227</v>
      </c>
      <c r="C261" s="64">
        <v>1230</v>
      </c>
      <c r="D261" s="62" t="s">
        <v>403</v>
      </c>
      <c r="E261" s="6" t="s">
        <v>31</v>
      </c>
      <c r="F261" s="6" t="s">
        <v>157</v>
      </c>
      <c r="G261" s="38">
        <v>1</v>
      </c>
      <c r="H261" s="7"/>
      <c r="I261" s="7"/>
      <c r="J261" s="7">
        <f t="shared" si="856"/>
        <v>0</v>
      </c>
      <c r="K261" s="7">
        <f t="shared" si="857"/>
        <v>0</v>
      </c>
      <c r="L261" s="7">
        <f t="shared" si="858"/>
        <v>0</v>
      </c>
      <c r="M261" s="7">
        <f t="shared" si="859"/>
        <v>0</v>
      </c>
      <c r="N261" s="7">
        <f t="shared" si="860"/>
        <v>0</v>
      </c>
      <c r="O261" s="7">
        <f t="shared" si="861"/>
        <v>0</v>
      </c>
      <c r="P261" s="7">
        <f t="shared" si="862"/>
        <v>0</v>
      </c>
      <c r="Q261" s="39" t="s">
        <v>113</v>
      </c>
      <c r="R261" s="7">
        <f t="shared" si="863"/>
        <v>0</v>
      </c>
      <c r="S261" s="7">
        <f t="shared" si="864"/>
        <v>0</v>
      </c>
      <c r="T261" s="8">
        <f t="shared" si="865"/>
        <v>0</v>
      </c>
      <c r="U261"/>
      <c r="V261"/>
      <c r="W261"/>
      <c r="X261"/>
      <c r="Y261"/>
      <c r="Z261"/>
      <c r="AA261"/>
      <c r="AB261"/>
      <c r="AC261"/>
    </row>
    <row r="262" spans="1:29" ht="36" x14ac:dyDescent="0.25">
      <c r="A262" s="45" t="s">
        <v>324</v>
      </c>
      <c r="B262" s="37" t="s">
        <v>227</v>
      </c>
      <c r="C262" s="64">
        <v>1231</v>
      </c>
      <c r="D262" s="62" t="s">
        <v>404</v>
      </c>
      <c r="E262" s="6" t="s">
        <v>31</v>
      </c>
      <c r="F262" s="6" t="s">
        <v>155</v>
      </c>
      <c r="G262" s="38">
        <v>1</v>
      </c>
      <c r="H262" s="7"/>
      <c r="I262" s="7"/>
      <c r="J262" s="7">
        <f t="shared" si="856"/>
        <v>0</v>
      </c>
      <c r="K262" s="7">
        <f t="shared" si="857"/>
        <v>0</v>
      </c>
      <c r="L262" s="7">
        <f t="shared" si="858"/>
        <v>0</v>
      </c>
      <c r="M262" s="7">
        <f t="shared" si="859"/>
        <v>0</v>
      </c>
      <c r="N262" s="7">
        <f t="shared" si="860"/>
        <v>0</v>
      </c>
      <c r="O262" s="7">
        <f t="shared" si="861"/>
        <v>0</v>
      </c>
      <c r="P262" s="7">
        <f t="shared" si="862"/>
        <v>0</v>
      </c>
      <c r="Q262" s="39" t="s">
        <v>113</v>
      </c>
      <c r="R262" s="7">
        <f t="shared" si="863"/>
        <v>0</v>
      </c>
      <c r="S262" s="7">
        <f t="shared" si="864"/>
        <v>0</v>
      </c>
      <c r="T262" s="8">
        <f t="shared" si="865"/>
        <v>0</v>
      </c>
      <c r="U262"/>
      <c r="V262"/>
      <c r="W262"/>
      <c r="X262"/>
      <c r="Y262"/>
      <c r="Z262"/>
      <c r="AA262"/>
      <c r="AB262"/>
      <c r="AC262"/>
    </row>
    <row r="263" spans="1:29" ht="36" x14ac:dyDescent="0.25">
      <c r="A263" s="45" t="s">
        <v>340</v>
      </c>
      <c r="B263" s="37" t="s">
        <v>227</v>
      </c>
      <c r="C263" s="64">
        <v>1232</v>
      </c>
      <c r="D263" s="62" t="s">
        <v>405</v>
      </c>
      <c r="E263" s="6" t="s">
        <v>31</v>
      </c>
      <c r="F263" s="6" t="s">
        <v>155</v>
      </c>
      <c r="G263" s="38">
        <v>1</v>
      </c>
      <c r="H263" s="7"/>
      <c r="I263" s="7"/>
      <c r="J263" s="7">
        <f t="shared" ref="J263:J264" si="866">ROUND((I263+H263),2)</f>
        <v>0</v>
      </c>
      <c r="K263" s="7">
        <f t="shared" ref="K263:K264" si="867">ROUND((H263*G263),2)</f>
        <v>0</v>
      </c>
      <c r="L263" s="7">
        <f t="shared" ref="L263:L264" si="868">ROUND((I263*G263),2)</f>
        <v>0</v>
      </c>
      <c r="M263" s="7">
        <f t="shared" ref="M263:M264" si="869">ROUND((L263+K263),2)</f>
        <v>0</v>
      </c>
      <c r="N263" s="7">
        <f t="shared" ref="N263:N264" si="870">ROUND((IF(Q263="BDI 1",((1+($T$3/100))*H263),((1+($T$4/100))*H263))),2)</f>
        <v>0</v>
      </c>
      <c r="O263" s="7">
        <f t="shared" ref="O263:O264" si="871">ROUND((IF(Q263="BDI 1",((1+($T$3/100))*I263),((1+($T$4/100))*I263))),2)</f>
        <v>0</v>
      </c>
      <c r="P263" s="7">
        <f t="shared" ref="P263:P264" si="872">ROUND((N263+O263),2)</f>
        <v>0</v>
      </c>
      <c r="Q263" s="39" t="s">
        <v>113</v>
      </c>
      <c r="R263" s="7">
        <f t="shared" ref="R263:R264" si="873">ROUND(N263*G263,2)</f>
        <v>0</v>
      </c>
      <c r="S263" s="7">
        <f t="shared" ref="S263:S264" si="874">ROUND(O263*G263,2)</f>
        <v>0</v>
      </c>
      <c r="T263" s="8">
        <f t="shared" ref="T263:T264" si="875">ROUND(R263+S263,2)</f>
        <v>0</v>
      </c>
      <c r="U263"/>
      <c r="V263"/>
      <c r="W263"/>
      <c r="X263"/>
      <c r="Y263"/>
      <c r="Z263"/>
      <c r="AA263"/>
      <c r="AB263"/>
      <c r="AC263"/>
    </row>
    <row r="264" spans="1:29" ht="15" customHeight="1" x14ac:dyDescent="0.25">
      <c r="A264" s="45" t="s">
        <v>372</v>
      </c>
      <c r="B264" s="37" t="s">
        <v>105</v>
      </c>
      <c r="C264" s="64">
        <v>89714</v>
      </c>
      <c r="D264" s="62" t="s">
        <v>124</v>
      </c>
      <c r="E264" s="6" t="s">
        <v>35</v>
      </c>
      <c r="F264" s="6" t="s">
        <v>158</v>
      </c>
      <c r="G264" s="38">
        <v>19.75</v>
      </c>
      <c r="H264" s="7"/>
      <c r="I264" s="7"/>
      <c r="J264" s="7">
        <f t="shared" si="866"/>
        <v>0</v>
      </c>
      <c r="K264" s="7">
        <f t="shared" si="867"/>
        <v>0</v>
      </c>
      <c r="L264" s="7">
        <f t="shared" si="868"/>
        <v>0</v>
      </c>
      <c r="M264" s="7">
        <f t="shared" si="869"/>
        <v>0</v>
      </c>
      <c r="N264" s="7">
        <f t="shared" si="870"/>
        <v>0</v>
      </c>
      <c r="O264" s="7">
        <f t="shared" si="871"/>
        <v>0</v>
      </c>
      <c r="P264" s="7">
        <f t="shared" si="872"/>
        <v>0</v>
      </c>
      <c r="Q264" s="39" t="s">
        <v>113</v>
      </c>
      <c r="R264" s="7">
        <f t="shared" si="873"/>
        <v>0</v>
      </c>
      <c r="S264" s="7">
        <f t="shared" si="874"/>
        <v>0</v>
      </c>
      <c r="T264" s="8">
        <f t="shared" si="875"/>
        <v>0</v>
      </c>
      <c r="U264"/>
      <c r="V264"/>
      <c r="W264"/>
      <c r="X264"/>
      <c r="Y264"/>
      <c r="Z264"/>
      <c r="AA264"/>
      <c r="AB264"/>
      <c r="AC264"/>
    </row>
    <row r="265" spans="1:29" x14ac:dyDescent="0.25">
      <c r="A265" s="22"/>
      <c r="B265" s="22"/>
      <c r="C265" s="11"/>
      <c r="D265" s="30"/>
      <c r="E265" s="11"/>
      <c r="F265" s="11"/>
      <c r="G265" s="12"/>
      <c r="H265" s="16"/>
      <c r="I265" s="16"/>
      <c r="J265" s="16"/>
      <c r="K265" s="16"/>
      <c r="L265" s="16"/>
      <c r="M265" s="16"/>
      <c r="N265" s="14"/>
      <c r="O265" s="14"/>
      <c r="P265" s="14"/>
      <c r="Q265" s="14"/>
      <c r="R265" s="14"/>
      <c r="S265" s="14"/>
      <c r="T265" s="15"/>
      <c r="U265"/>
      <c r="V265"/>
      <c r="W265"/>
      <c r="X265"/>
      <c r="Y265"/>
      <c r="Z265"/>
      <c r="AA265"/>
      <c r="AB265"/>
      <c r="AC265"/>
    </row>
    <row r="266" spans="1:29" s="72" customFormat="1" x14ac:dyDescent="0.25">
      <c r="A266" s="40">
        <v>15</v>
      </c>
      <c r="B266" s="65"/>
      <c r="C266" s="66"/>
      <c r="D266" s="43" t="s">
        <v>280</v>
      </c>
      <c r="E266" s="67"/>
      <c r="F266" s="67"/>
      <c r="G266" s="68"/>
      <c r="H266" s="68"/>
      <c r="I266" s="68"/>
      <c r="J266" s="69"/>
      <c r="K266" s="71">
        <f t="shared" ref="K266:L266" si="876">ROUND((SUM(K267:K304)),2)</f>
        <v>0</v>
      </c>
      <c r="L266" s="71">
        <f t="shared" si="876"/>
        <v>0</v>
      </c>
      <c r="M266" s="71">
        <f>ROUND((SUM(M267:M304)),2)</f>
        <v>0</v>
      </c>
      <c r="N266" s="70"/>
      <c r="O266" s="70"/>
      <c r="P266" s="70"/>
      <c r="Q266" s="70"/>
      <c r="R266" s="71">
        <f>ROUND((SUM(R267:R304)),2)</f>
        <v>0</v>
      </c>
      <c r="S266" s="71">
        <f>ROUND((SUM(S267:S304)),2)</f>
        <v>0</v>
      </c>
      <c r="T266" s="71">
        <f>ROUND((SUM(T267:T304)),2)</f>
        <v>0</v>
      </c>
      <c r="U266" s="53"/>
      <c r="V266" s="53"/>
      <c r="W266" s="53"/>
      <c r="X266" s="53"/>
      <c r="Y266" s="53"/>
      <c r="Z266" s="53"/>
      <c r="AA266" s="53"/>
      <c r="AB266" s="53"/>
      <c r="AC266" s="53"/>
    </row>
    <row r="267" spans="1:29" ht="36" x14ac:dyDescent="0.25">
      <c r="A267" s="45" t="s">
        <v>365</v>
      </c>
      <c r="B267" s="37" t="s">
        <v>105</v>
      </c>
      <c r="C267" s="64">
        <v>97495</v>
      </c>
      <c r="D267" s="62" t="s">
        <v>99</v>
      </c>
      <c r="E267" s="6" t="s">
        <v>31</v>
      </c>
      <c r="F267" s="6" t="s">
        <v>174</v>
      </c>
      <c r="G267" s="38">
        <v>8</v>
      </c>
      <c r="H267" s="7"/>
      <c r="I267" s="7"/>
      <c r="J267" s="7">
        <f t="shared" ref="J267:J270" si="877">ROUND((I267+H267),2)</f>
        <v>0</v>
      </c>
      <c r="K267" s="7">
        <f t="shared" ref="K267:K270" si="878">ROUND((H267*G267),2)</f>
        <v>0</v>
      </c>
      <c r="L267" s="7">
        <f t="shared" ref="L267:L270" si="879">ROUND((I267*G267),2)</f>
        <v>0</v>
      </c>
      <c r="M267" s="7">
        <f t="shared" ref="M267:M270" si="880">ROUND((L267+K267),2)</f>
        <v>0</v>
      </c>
      <c r="N267" s="7">
        <f t="shared" ref="N267:N270" si="881">ROUND((IF(Q267="BDI 1",((1+($T$3/100))*H267),((1+($T$4/100))*H267))),2)</f>
        <v>0</v>
      </c>
      <c r="O267" s="7">
        <f t="shared" ref="O267:O270" si="882">ROUND((IF(Q267="BDI 1",((1+($T$3/100))*I267),((1+($T$4/100))*I267))),2)</f>
        <v>0</v>
      </c>
      <c r="P267" s="7">
        <f t="shared" ref="P267:P270" si="883">ROUND((N267+O267),2)</f>
        <v>0</v>
      </c>
      <c r="Q267" s="39" t="s">
        <v>113</v>
      </c>
      <c r="R267" s="7">
        <f t="shared" ref="R267:R270" si="884">ROUND(N267*G267,2)</f>
        <v>0</v>
      </c>
      <c r="S267" s="7">
        <f t="shared" ref="S267:S270" si="885">ROUND(O267*G267,2)</f>
        <v>0</v>
      </c>
      <c r="T267" s="8">
        <f t="shared" ref="T267:T270" si="886">ROUND(R267+S267,2)</f>
        <v>0</v>
      </c>
      <c r="U267"/>
      <c r="V267"/>
      <c r="W267"/>
      <c r="X267"/>
      <c r="Y267"/>
      <c r="Z267"/>
      <c r="AA267"/>
      <c r="AB267"/>
      <c r="AC267"/>
    </row>
    <row r="268" spans="1:29" ht="24" x14ac:dyDescent="0.25">
      <c r="A268" s="45" t="s">
        <v>366</v>
      </c>
      <c r="B268" s="37" t="s">
        <v>105</v>
      </c>
      <c r="C268" s="64">
        <v>101916</v>
      </c>
      <c r="D268" s="62" t="s">
        <v>48</v>
      </c>
      <c r="E268" s="6" t="s">
        <v>31</v>
      </c>
      <c r="F268" s="6" t="s">
        <v>183</v>
      </c>
      <c r="G268" s="38">
        <v>1</v>
      </c>
      <c r="H268" s="7"/>
      <c r="I268" s="7"/>
      <c r="J268" s="7">
        <f t="shared" ref="J268" si="887">ROUND((I268+H268),2)</f>
        <v>0</v>
      </c>
      <c r="K268" s="7">
        <f t="shared" ref="K268" si="888">ROUND((H268*G268),2)</f>
        <v>0</v>
      </c>
      <c r="L268" s="7">
        <f t="shared" ref="L268" si="889">ROUND((I268*G268),2)</f>
        <v>0</v>
      </c>
      <c r="M268" s="7">
        <f t="shared" ref="M268" si="890">ROUND((L268+K268),2)</f>
        <v>0</v>
      </c>
      <c r="N268" s="7">
        <f t="shared" ref="N268" si="891">ROUND((IF(Q268="BDI 1",((1+($T$3/100))*H268),((1+($T$4/100))*H268))),2)</f>
        <v>0</v>
      </c>
      <c r="O268" s="7">
        <f t="shared" ref="O268" si="892">ROUND((IF(Q268="BDI 1",((1+($T$3/100))*I268),((1+($T$4/100))*I268))),2)</f>
        <v>0</v>
      </c>
      <c r="P268" s="7">
        <f t="shared" ref="P268" si="893">ROUND((N268+O268),2)</f>
        <v>0</v>
      </c>
      <c r="Q268" s="39" t="s">
        <v>113</v>
      </c>
      <c r="R268" s="7">
        <f t="shared" ref="R268" si="894">ROUND(N268*G268,2)</f>
        <v>0</v>
      </c>
      <c r="S268" s="7">
        <f t="shared" ref="S268" si="895">ROUND(O268*G268,2)</f>
        <v>0</v>
      </c>
      <c r="T268" s="8">
        <f t="shared" ref="T268" si="896">ROUND(R268+S268,2)</f>
        <v>0</v>
      </c>
      <c r="U268"/>
      <c r="V268"/>
      <c r="W268"/>
      <c r="X268"/>
      <c r="Y268"/>
      <c r="Z268"/>
      <c r="AA268"/>
      <c r="AB268"/>
      <c r="AC268"/>
    </row>
    <row r="269" spans="1:29" ht="24" x14ac:dyDescent="0.25">
      <c r="A269" s="45" t="s">
        <v>367</v>
      </c>
      <c r="B269" s="37" t="s">
        <v>105</v>
      </c>
      <c r="C269" s="63">
        <v>97599</v>
      </c>
      <c r="D269" s="62" t="s">
        <v>335</v>
      </c>
      <c r="E269" s="6" t="s">
        <v>31</v>
      </c>
      <c r="F269" s="6" t="s">
        <v>156</v>
      </c>
      <c r="G269" s="38">
        <v>47</v>
      </c>
      <c r="H269" s="7"/>
      <c r="I269" s="7"/>
      <c r="J269" s="7">
        <f t="shared" si="877"/>
        <v>0</v>
      </c>
      <c r="K269" s="7">
        <f t="shared" si="878"/>
        <v>0</v>
      </c>
      <c r="L269" s="7">
        <f t="shared" si="879"/>
        <v>0</v>
      </c>
      <c r="M269" s="7">
        <f t="shared" si="880"/>
        <v>0</v>
      </c>
      <c r="N269" s="7">
        <f t="shared" si="881"/>
        <v>0</v>
      </c>
      <c r="O269" s="7">
        <f t="shared" si="882"/>
        <v>0</v>
      </c>
      <c r="P269" s="7">
        <f t="shared" si="883"/>
        <v>0</v>
      </c>
      <c r="Q269" s="39" t="s">
        <v>113</v>
      </c>
      <c r="R269" s="7">
        <f t="shared" si="884"/>
        <v>0</v>
      </c>
      <c r="S269" s="7">
        <f t="shared" si="885"/>
        <v>0</v>
      </c>
      <c r="T269" s="8">
        <f t="shared" si="886"/>
        <v>0</v>
      </c>
      <c r="U269"/>
      <c r="V269"/>
      <c r="W269"/>
      <c r="X269"/>
      <c r="Y269"/>
      <c r="Z269"/>
      <c r="AA269"/>
      <c r="AB269"/>
      <c r="AC269"/>
    </row>
    <row r="270" spans="1:29" ht="36" x14ac:dyDescent="0.25">
      <c r="A270" s="45" t="s">
        <v>368</v>
      </c>
      <c r="B270" s="37" t="s">
        <v>105</v>
      </c>
      <c r="C270" s="63">
        <v>103019</v>
      </c>
      <c r="D270" s="62" t="s">
        <v>54</v>
      </c>
      <c r="E270" s="6" t="s">
        <v>31</v>
      </c>
      <c r="F270" s="6" t="s">
        <v>184</v>
      </c>
      <c r="G270" s="38">
        <v>8</v>
      </c>
      <c r="H270" s="7"/>
      <c r="I270" s="7"/>
      <c r="J270" s="7">
        <f t="shared" si="877"/>
        <v>0</v>
      </c>
      <c r="K270" s="7">
        <f t="shared" si="878"/>
        <v>0</v>
      </c>
      <c r="L270" s="7">
        <f t="shared" si="879"/>
        <v>0</v>
      </c>
      <c r="M270" s="7">
        <f t="shared" si="880"/>
        <v>0</v>
      </c>
      <c r="N270" s="7">
        <f t="shared" si="881"/>
        <v>0</v>
      </c>
      <c r="O270" s="7">
        <f t="shared" si="882"/>
        <v>0</v>
      </c>
      <c r="P270" s="7">
        <f t="shared" si="883"/>
        <v>0</v>
      </c>
      <c r="Q270" s="39" t="s">
        <v>113</v>
      </c>
      <c r="R270" s="7">
        <f t="shared" si="884"/>
        <v>0</v>
      </c>
      <c r="S270" s="7">
        <f t="shared" si="885"/>
        <v>0</v>
      </c>
      <c r="T270" s="8">
        <f t="shared" si="886"/>
        <v>0</v>
      </c>
      <c r="U270"/>
      <c r="V270"/>
      <c r="W270"/>
      <c r="X270"/>
      <c r="Y270"/>
      <c r="Z270"/>
      <c r="AA270"/>
      <c r="AB270"/>
      <c r="AC270"/>
    </row>
    <row r="271" spans="1:29" ht="36" x14ac:dyDescent="0.25">
      <c r="A271" s="45" t="s">
        <v>561</v>
      </c>
      <c r="B271" s="37" t="s">
        <v>105</v>
      </c>
      <c r="C271" s="63">
        <v>94473</v>
      </c>
      <c r="D271" s="62" t="s">
        <v>212</v>
      </c>
      <c r="E271" s="6" t="s">
        <v>31</v>
      </c>
      <c r="F271" s="6" t="s">
        <v>156</v>
      </c>
      <c r="G271" s="38">
        <v>18</v>
      </c>
      <c r="H271" s="7"/>
      <c r="I271" s="7"/>
      <c r="J271" s="7">
        <f t="shared" ref="J271:J272" si="897">ROUND((I271+H271),2)</f>
        <v>0</v>
      </c>
      <c r="K271" s="7">
        <f t="shared" ref="K271:K272" si="898">ROUND((H271*G271),2)</f>
        <v>0</v>
      </c>
      <c r="L271" s="7">
        <f t="shared" ref="L271:L272" si="899">ROUND((I271*G271),2)</f>
        <v>0</v>
      </c>
      <c r="M271" s="7">
        <f t="shared" ref="M271:M272" si="900">ROUND((L271+K271),2)</f>
        <v>0</v>
      </c>
      <c r="N271" s="7">
        <f t="shared" ref="N271:N272" si="901">ROUND((IF(Q271="BDI 1",((1+($T$3/100))*H271),((1+($T$4/100))*H271))),2)</f>
        <v>0</v>
      </c>
      <c r="O271" s="7">
        <f t="shared" ref="O271:O272" si="902">ROUND((IF(Q271="BDI 1",((1+($T$3/100))*I271),((1+($T$4/100))*I271))),2)</f>
        <v>0</v>
      </c>
      <c r="P271" s="7">
        <f t="shared" ref="P271:P272" si="903">ROUND((N271+O271),2)</f>
        <v>0</v>
      </c>
      <c r="Q271" s="39" t="s">
        <v>113</v>
      </c>
      <c r="R271" s="7">
        <f t="shared" ref="R271:R272" si="904">ROUND(N271*G271,2)</f>
        <v>0</v>
      </c>
      <c r="S271" s="7">
        <f t="shared" ref="S271:S272" si="905">ROUND(O271*G271,2)</f>
        <v>0</v>
      </c>
      <c r="T271" s="8">
        <f t="shared" ref="T271:T272" si="906">ROUND(R271+S271,2)</f>
        <v>0</v>
      </c>
      <c r="U271"/>
      <c r="V271"/>
      <c r="W271"/>
      <c r="X271"/>
      <c r="Y271"/>
      <c r="Z271"/>
      <c r="AA271"/>
      <c r="AB271"/>
      <c r="AC271"/>
    </row>
    <row r="272" spans="1:29" ht="36" x14ac:dyDescent="0.25">
      <c r="A272" s="45" t="s">
        <v>562</v>
      </c>
      <c r="B272" s="37" t="s">
        <v>105</v>
      </c>
      <c r="C272" s="63">
        <v>101908</v>
      </c>
      <c r="D272" s="62" t="s">
        <v>126</v>
      </c>
      <c r="E272" s="6" t="s">
        <v>31</v>
      </c>
      <c r="F272" s="6" t="s">
        <v>173</v>
      </c>
      <c r="G272" s="38">
        <v>21</v>
      </c>
      <c r="H272" s="7"/>
      <c r="I272" s="7"/>
      <c r="J272" s="7">
        <f t="shared" si="897"/>
        <v>0</v>
      </c>
      <c r="K272" s="7">
        <f t="shared" si="898"/>
        <v>0</v>
      </c>
      <c r="L272" s="7">
        <f t="shared" si="899"/>
        <v>0</v>
      </c>
      <c r="M272" s="7">
        <f t="shared" si="900"/>
        <v>0</v>
      </c>
      <c r="N272" s="7">
        <f t="shared" si="901"/>
        <v>0</v>
      </c>
      <c r="O272" s="7">
        <f t="shared" si="902"/>
        <v>0</v>
      </c>
      <c r="P272" s="7">
        <f t="shared" si="903"/>
        <v>0</v>
      </c>
      <c r="Q272" s="39" t="s">
        <v>113</v>
      </c>
      <c r="R272" s="7">
        <f t="shared" si="904"/>
        <v>0</v>
      </c>
      <c r="S272" s="7">
        <f t="shared" si="905"/>
        <v>0</v>
      </c>
      <c r="T272" s="8">
        <f t="shared" si="906"/>
        <v>0</v>
      </c>
      <c r="U272"/>
      <c r="V272"/>
      <c r="W272"/>
      <c r="X272"/>
      <c r="Y272"/>
      <c r="Z272"/>
      <c r="AA272"/>
      <c r="AB272"/>
      <c r="AC272"/>
    </row>
    <row r="273" spans="1:29" ht="36" x14ac:dyDescent="0.25">
      <c r="A273" s="45" t="s">
        <v>563</v>
      </c>
      <c r="B273" s="37" t="s">
        <v>105</v>
      </c>
      <c r="C273" s="63">
        <v>102618</v>
      </c>
      <c r="D273" s="62" t="s">
        <v>143</v>
      </c>
      <c r="E273" s="6" t="s">
        <v>31</v>
      </c>
      <c r="F273" s="6" t="s">
        <v>219</v>
      </c>
      <c r="G273" s="38">
        <v>2</v>
      </c>
      <c r="H273" s="7"/>
      <c r="I273" s="7"/>
      <c r="J273" s="7">
        <f t="shared" ref="J273" si="907">ROUND((I273+H273),2)</f>
        <v>0</v>
      </c>
      <c r="K273" s="7">
        <f t="shared" ref="K273" si="908">ROUND((H273*G273),2)</f>
        <v>0</v>
      </c>
      <c r="L273" s="7">
        <f t="shared" ref="L273" si="909">ROUND((I273*G273),2)</f>
        <v>0</v>
      </c>
      <c r="M273" s="7">
        <f t="shared" ref="M273" si="910">ROUND((L273+K273),2)</f>
        <v>0</v>
      </c>
      <c r="N273" s="7">
        <f t="shared" ref="N273" si="911">ROUND((IF(Q273="BDI 1",((1+($T$3/100))*H273),((1+($T$4/100))*H273))),2)</f>
        <v>0</v>
      </c>
      <c r="O273" s="7">
        <f t="shared" ref="O273" si="912">ROUND((IF(Q273="BDI 1",((1+($T$3/100))*I273),((1+($T$4/100))*I273))),2)</f>
        <v>0</v>
      </c>
      <c r="P273" s="7">
        <f t="shared" ref="P273" si="913">ROUND((N273+O273),2)</f>
        <v>0</v>
      </c>
      <c r="Q273" s="39" t="s">
        <v>113</v>
      </c>
      <c r="R273" s="7">
        <f t="shared" ref="R273" si="914">ROUND(N273*G273,2)</f>
        <v>0</v>
      </c>
      <c r="S273" s="7">
        <f t="shared" ref="S273" si="915">ROUND(O273*G273,2)</f>
        <v>0</v>
      </c>
      <c r="T273" s="8">
        <f t="shared" ref="T273" si="916">ROUND(R273+S273,2)</f>
        <v>0</v>
      </c>
      <c r="U273"/>
      <c r="V273"/>
      <c r="W273"/>
      <c r="X273"/>
      <c r="Y273"/>
      <c r="Z273"/>
      <c r="AA273"/>
      <c r="AB273"/>
      <c r="AC273"/>
    </row>
    <row r="274" spans="1:29" x14ac:dyDescent="0.25">
      <c r="A274" s="45" t="s">
        <v>564</v>
      </c>
      <c r="B274" s="37" t="s">
        <v>227</v>
      </c>
      <c r="C274" s="63">
        <v>669</v>
      </c>
      <c r="D274" s="62" t="s">
        <v>581</v>
      </c>
      <c r="E274" s="6" t="s">
        <v>31</v>
      </c>
      <c r="F274" s="6" t="s">
        <v>220</v>
      </c>
      <c r="G274" s="38">
        <v>8</v>
      </c>
      <c r="H274" s="7"/>
      <c r="I274" s="7"/>
      <c r="J274" s="7">
        <f t="shared" ref="J274" si="917">ROUND((I274+H274),2)</f>
        <v>0</v>
      </c>
      <c r="K274" s="7">
        <f t="shared" ref="K274" si="918">ROUND((H274*G274),2)</f>
        <v>0</v>
      </c>
      <c r="L274" s="7">
        <f t="shared" ref="L274" si="919">ROUND((I274*G274),2)</f>
        <v>0</v>
      </c>
      <c r="M274" s="7">
        <f t="shared" ref="M274" si="920">ROUND((L274+K274),2)</f>
        <v>0</v>
      </c>
      <c r="N274" s="7">
        <f t="shared" ref="N274" si="921">ROUND((IF(Q274="BDI 1",((1+($T$3/100))*H274),((1+($T$4/100))*H274))),2)</f>
        <v>0</v>
      </c>
      <c r="O274" s="7">
        <f t="shared" ref="O274" si="922">ROUND((IF(Q274="BDI 1",((1+($T$3/100))*I274),((1+($T$4/100))*I274))),2)</f>
        <v>0</v>
      </c>
      <c r="P274" s="7">
        <f t="shared" ref="P274" si="923">ROUND((N274+O274),2)</f>
        <v>0</v>
      </c>
      <c r="Q274" s="39" t="s">
        <v>113</v>
      </c>
      <c r="R274" s="7">
        <f t="shared" ref="R274" si="924">ROUND(N274*G274,2)</f>
        <v>0</v>
      </c>
      <c r="S274" s="7">
        <f t="shared" ref="S274" si="925">ROUND(O274*G274,2)</f>
        <v>0</v>
      </c>
      <c r="T274" s="8">
        <f t="shared" ref="T274" si="926">ROUND(R274+S274,2)</f>
        <v>0</v>
      </c>
      <c r="U274"/>
      <c r="V274"/>
      <c r="W274"/>
      <c r="X274"/>
      <c r="Y274"/>
      <c r="Z274"/>
      <c r="AA274"/>
      <c r="AB274"/>
      <c r="AC274"/>
    </row>
    <row r="275" spans="1:29" ht="24" x14ac:dyDescent="0.25">
      <c r="A275" s="45" t="s">
        <v>565</v>
      </c>
      <c r="B275" s="37" t="s">
        <v>227</v>
      </c>
      <c r="C275" s="63">
        <v>657</v>
      </c>
      <c r="D275" s="62" t="s">
        <v>582</v>
      </c>
      <c r="E275" s="6" t="s">
        <v>31</v>
      </c>
      <c r="F275" s="6" t="s">
        <v>220</v>
      </c>
      <c r="G275" s="38">
        <v>1</v>
      </c>
      <c r="H275" s="7"/>
      <c r="I275" s="7"/>
      <c r="J275" s="7">
        <f t="shared" ref="J275:J290" si="927">ROUND((I275+H275),2)</f>
        <v>0</v>
      </c>
      <c r="K275" s="7">
        <f t="shared" ref="K275:K290" si="928">ROUND((H275*G275),2)</f>
        <v>0</v>
      </c>
      <c r="L275" s="7">
        <f t="shared" ref="L275:L290" si="929">ROUND((I275*G275),2)</f>
        <v>0</v>
      </c>
      <c r="M275" s="7">
        <f t="shared" ref="M275:M290" si="930">ROUND((L275+K275),2)</f>
        <v>0</v>
      </c>
      <c r="N275" s="7">
        <f t="shared" ref="N275:N290" si="931">ROUND((IF(Q275="BDI 1",((1+($T$3/100))*H275),((1+($T$4/100))*H275))),2)</f>
        <v>0</v>
      </c>
      <c r="O275" s="7">
        <f t="shared" ref="O275:O290" si="932">ROUND((IF(Q275="BDI 1",((1+($T$3/100))*I275),((1+($T$4/100))*I275))),2)</f>
        <v>0</v>
      </c>
      <c r="P275" s="7">
        <f t="shared" ref="P275:P290" si="933">ROUND((N275+O275),2)</f>
        <v>0</v>
      </c>
      <c r="Q275" s="39" t="s">
        <v>113</v>
      </c>
      <c r="R275" s="7">
        <f t="shared" ref="R275:R290" si="934">ROUND(N275*G275,2)</f>
        <v>0</v>
      </c>
      <c r="S275" s="7">
        <f t="shared" ref="S275:S290" si="935">ROUND(O275*G275,2)</f>
        <v>0</v>
      </c>
      <c r="T275" s="8">
        <f t="shared" ref="T275:T290" si="936">ROUND(R275+S275,2)</f>
        <v>0</v>
      </c>
      <c r="U275"/>
      <c r="V275"/>
      <c r="W275"/>
      <c r="X275"/>
      <c r="Y275"/>
      <c r="Z275"/>
      <c r="AA275"/>
      <c r="AB275"/>
      <c r="AC275"/>
    </row>
    <row r="276" spans="1:29" ht="24" x14ac:dyDescent="0.25">
      <c r="A276" s="45" t="s">
        <v>566</v>
      </c>
      <c r="B276" s="37" t="s">
        <v>227</v>
      </c>
      <c r="C276" s="63">
        <v>656</v>
      </c>
      <c r="D276" s="62" t="s">
        <v>582</v>
      </c>
      <c r="E276" s="6" t="s">
        <v>31</v>
      </c>
      <c r="F276" s="6" t="s">
        <v>220</v>
      </c>
      <c r="G276" s="38">
        <v>8</v>
      </c>
      <c r="H276" s="7"/>
      <c r="I276" s="7"/>
      <c r="J276" s="7">
        <f t="shared" si="927"/>
        <v>0</v>
      </c>
      <c r="K276" s="7">
        <f t="shared" si="928"/>
        <v>0</v>
      </c>
      <c r="L276" s="7">
        <f t="shared" si="929"/>
        <v>0</v>
      </c>
      <c r="M276" s="7">
        <f t="shared" si="930"/>
        <v>0</v>
      </c>
      <c r="N276" s="7">
        <f t="shared" si="931"/>
        <v>0</v>
      </c>
      <c r="O276" s="7">
        <f t="shared" si="932"/>
        <v>0</v>
      </c>
      <c r="P276" s="7">
        <f t="shared" si="933"/>
        <v>0</v>
      </c>
      <c r="Q276" s="39" t="s">
        <v>113</v>
      </c>
      <c r="R276" s="7">
        <f t="shared" si="934"/>
        <v>0</v>
      </c>
      <c r="S276" s="7">
        <f t="shared" si="935"/>
        <v>0</v>
      </c>
      <c r="T276" s="8">
        <f t="shared" si="936"/>
        <v>0</v>
      </c>
      <c r="U276"/>
      <c r="V276"/>
      <c r="W276"/>
      <c r="X276"/>
      <c r="Y276"/>
      <c r="Z276"/>
      <c r="AA276"/>
      <c r="AB276"/>
      <c r="AC276"/>
    </row>
    <row r="277" spans="1:29" x14ac:dyDescent="0.25">
      <c r="A277" s="45" t="s">
        <v>567</v>
      </c>
      <c r="B277" s="37" t="s">
        <v>227</v>
      </c>
      <c r="C277" s="63">
        <v>1015</v>
      </c>
      <c r="D277" s="62" t="s">
        <v>583</v>
      </c>
      <c r="E277" s="6" t="s">
        <v>31</v>
      </c>
      <c r="F277" s="6" t="s">
        <v>220</v>
      </c>
      <c r="G277" s="38">
        <v>8</v>
      </c>
      <c r="H277" s="7"/>
      <c r="I277" s="7"/>
      <c r="J277" s="7">
        <f t="shared" si="927"/>
        <v>0</v>
      </c>
      <c r="K277" s="7">
        <f t="shared" si="928"/>
        <v>0</v>
      </c>
      <c r="L277" s="7">
        <f t="shared" si="929"/>
        <v>0</v>
      </c>
      <c r="M277" s="7">
        <f t="shared" si="930"/>
        <v>0</v>
      </c>
      <c r="N277" s="7">
        <f t="shared" si="931"/>
        <v>0</v>
      </c>
      <c r="O277" s="7">
        <f t="shared" si="932"/>
        <v>0</v>
      </c>
      <c r="P277" s="7">
        <f t="shared" si="933"/>
        <v>0</v>
      </c>
      <c r="Q277" s="39" t="s">
        <v>113</v>
      </c>
      <c r="R277" s="7">
        <f t="shared" si="934"/>
        <v>0</v>
      </c>
      <c r="S277" s="7">
        <f t="shared" si="935"/>
        <v>0</v>
      </c>
      <c r="T277" s="8">
        <f t="shared" si="936"/>
        <v>0</v>
      </c>
      <c r="U277"/>
      <c r="V277"/>
      <c r="W277"/>
      <c r="X277"/>
      <c r="Y277"/>
      <c r="Z277"/>
      <c r="AA277"/>
      <c r="AB277"/>
      <c r="AC277"/>
    </row>
    <row r="278" spans="1:29" x14ac:dyDescent="0.25">
      <c r="A278" s="45" t="s">
        <v>568</v>
      </c>
      <c r="B278" s="37" t="s">
        <v>227</v>
      </c>
      <c r="C278" s="63">
        <v>317</v>
      </c>
      <c r="D278" s="62" t="s">
        <v>584</v>
      </c>
      <c r="E278" s="6" t="s">
        <v>35</v>
      </c>
      <c r="F278" s="6" t="s">
        <v>220</v>
      </c>
      <c r="G278" s="38">
        <v>135</v>
      </c>
      <c r="H278" s="7"/>
      <c r="I278" s="7"/>
      <c r="J278" s="7">
        <f t="shared" si="927"/>
        <v>0</v>
      </c>
      <c r="K278" s="7">
        <f t="shared" si="928"/>
        <v>0</v>
      </c>
      <c r="L278" s="7">
        <f t="shared" si="929"/>
        <v>0</v>
      </c>
      <c r="M278" s="7">
        <f t="shared" si="930"/>
        <v>0</v>
      </c>
      <c r="N278" s="7">
        <f t="shared" si="931"/>
        <v>0</v>
      </c>
      <c r="O278" s="7">
        <f t="shared" si="932"/>
        <v>0</v>
      </c>
      <c r="P278" s="7">
        <f t="shared" si="933"/>
        <v>0</v>
      </c>
      <c r="Q278" s="39" t="s">
        <v>113</v>
      </c>
      <c r="R278" s="7">
        <f t="shared" si="934"/>
        <v>0</v>
      </c>
      <c r="S278" s="7">
        <f t="shared" si="935"/>
        <v>0</v>
      </c>
      <c r="T278" s="8">
        <f t="shared" si="936"/>
        <v>0</v>
      </c>
      <c r="U278"/>
      <c r="V278"/>
      <c r="W278"/>
      <c r="X278"/>
      <c r="Y278"/>
      <c r="Z278"/>
      <c r="AA278"/>
      <c r="AB278"/>
      <c r="AC278"/>
    </row>
    <row r="279" spans="1:29" x14ac:dyDescent="0.25">
      <c r="A279" s="45" t="s">
        <v>569</v>
      </c>
      <c r="B279" s="37" t="s">
        <v>227</v>
      </c>
      <c r="C279" s="63">
        <v>665</v>
      </c>
      <c r="D279" s="62" t="s">
        <v>585</v>
      </c>
      <c r="E279" s="6" t="s">
        <v>35</v>
      </c>
      <c r="F279" s="6" t="s">
        <v>220</v>
      </c>
      <c r="G279" s="38">
        <v>135</v>
      </c>
      <c r="H279" s="7"/>
      <c r="I279" s="7"/>
      <c r="J279" s="7">
        <f t="shared" si="927"/>
        <v>0</v>
      </c>
      <c r="K279" s="7">
        <f t="shared" si="928"/>
        <v>0</v>
      </c>
      <c r="L279" s="7">
        <f t="shared" si="929"/>
        <v>0</v>
      </c>
      <c r="M279" s="7">
        <f t="shared" si="930"/>
        <v>0</v>
      </c>
      <c r="N279" s="7">
        <f t="shared" si="931"/>
        <v>0</v>
      </c>
      <c r="O279" s="7">
        <f t="shared" si="932"/>
        <v>0</v>
      </c>
      <c r="P279" s="7">
        <f t="shared" si="933"/>
        <v>0</v>
      </c>
      <c r="Q279" s="39" t="s">
        <v>113</v>
      </c>
      <c r="R279" s="7">
        <f t="shared" si="934"/>
        <v>0</v>
      </c>
      <c r="S279" s="7">
        <f t="shared" si="935"/>
        <v>0</v>
      </c>
      <c r="T279" s="8">
        <f t="shared" si="936"/>
        <v>0</v>
      </c>
      <c r="U279"/>
      <c r="V279"/>
      <c r="W279"/>
      <c r="X279"/>
      <c r="Y279"/>
      <c r="Z279"/>
      <c r="AA279"/>
      <c r="AB279"/>
      <c r="AC279"/>
    </row>
    <row r="280" spans="1:29" x14ac:dyDescent="0.25">
      <c r="A280" s="45" t="s">
        <v>570</v>
      </c>
      <c r="B280" s="37" t="s">
        <v>227</v>
      </c>
      <c r="C280" s="63">
        <v>654</v>
      </c>
      <c r="D280" s="62" t="s">
        <v>586</v>
      </c>
      <c r="E280" s="6" t="s">
        <v>31</v>
      </c>
      <c r="F280" s="6" t="s">
        <v>220</v>
      </c>
      <c r="G280" s="38">
        <v>20</v>
      </c>
      <c r="H280" s="7"/>
      <c r="I280" s="7"/>
      <c r="J280" s="7">
        <f t="shared" si="927"/>
        <v>0</v>
      </c>
      <c r="K280" s="7">
        <f t="shared" si="928"/>
        <v>0</v>
      </c>
      <c r="L280" s="7">
        <f t="shared" si="929"/>
        <v>0</v>
      </c>
      <c r="M280" s="7">
        <f t="shared" si="930"/>
        <v>0</v>
      </c>
      <c r="N280" s="7">
        <f t="shared" si="931"/>
        <v>0</v>
      </c>
      <c r="O280" s="7">
        <f t="shared" si="932"/>
        <v>0</v>
      </c>
      <c r="P280" s="7">
        <f t="shared" si="933"/>
        <v>0</v>
      </c>
      <c r="Q280" s="39" t="s">
        <v>113</v>
      </c>
      <c r="R280" s="7">
        <f t="shared" si="934"/>
        <v>0</v>
      </c>
      <c r="S280" s="7">
        <f t="shared" si="935"/>
        <v>0</v>
      </c>
      <c r="T280" s="8">
        <f t="shared" si="936"/>
        <v>0</v>
      </c>
      <c r="U280"/>
      <c r="V280"/>
      <c r="W280"/>
      <c r="X280"/>
      <c r="Y280"/>
      <c r="Z280"/>
      <c r="AA280"/>
      <c r="AB280"/>
      <c r="AC280"/>
    </row>
    <row r="281" spans="1:29" ht="36" x14ac:dyDescent="0.25">
      <c r="A281" s="45" t="s">
        <v>571</v>
      </c>
      <c r="B281" s="37" t="s">
        <v>227</v>
      </c>
      <c r="C281" s="63">
        <v>1277</v>
      </c>
      <c r="D281" s="62" t="s">
        <v>587</v>
      </c>
      <c r="E281" s="6" t="s">
        <v>31</v>
      </c>
      <c r="F281" s="6" t="s">
        <v>220</v>
      </c>
      <c r="G281" s="38">
        <v>40</v>
      </c>
      <c r="H281" s="7"/>
      <c r="I281" s="7"/>
      <c r="J281" s="7">
        <f t="shared" si="927"/>
        <v>0</v>
      </c>
      <c r="K281" s="7">
        <f t="shared" si="928"/>
        <v>0</v>
      </c>
      <c r="L281" s="7">
        <f t="shared" si="929"/>
        <v>0</v>
      </c>
      <c r="M281" s="7">
        <f t="shared" si="930"/>
        <v>0</v>
      </c>
      <c r="N281" s="7">
        <f t="shared" si="931"/>
        <v>0</v>
      </c>
      <c r="O281" s="7">
        <f t="shared" si="932"/>
        <v>0</v>
      </c>
      <c r="P281" s="7">
        <f t="shared" si="933"/>
        <v>0</v>
      </c>
      <c r="Q281" s="39" t="s">
        <v>113</v>
      </c>
      <c r="R281" s="7">
        <f t="shared" si="934"/>
        <v>0</v>
      </c>
      <c r="S281" s="7">
        <f t="shared" si="935"/>
        <v>0</v>
      </c>
      <c r="T281" s="8">
        <f t="shared" si="936"/>
        <v>0</v>
      </c>
      <c r="U281"/>
      <c r="V281"/>
      <c r="W281"/>
      <c r="X281"/>
      <c r="Y281"/>
      <c r="Z281"/>
      <c r="AA281"/>
      <c r="AB281"/>
      <c r="AC281"/>
    </row>
    <row r="282" spans="1:29" ht="36" x14ac:dyDescent="0.25">
      <c r="A282" s="45" t="s">
        <v>572</v>
      </c>
      <c r="B282" s="37" t="s">
        <v>105</v>
      </c>
      <c r="C282" s="63">
        <v>92336</v>
      </c>
      <c r="D282" s="62" t="s">
        <v>73</v>
      </c>
      <c r="E282" s="6" t="s">
        <v>35</v>
      </c>
      <c r="F282" s="6" t="s">
        <v>220</v>
      </c>
      <c r="G282" s="38">
        <v>180</v>
      </c>
      <c r="H282" s="7"/>
      <c r="I282" s="7"/>
      <c r="J282" s="7">
        <f t="shared" si="927"/>
        <v>0</v>
      </c>
      <c r="K282" s="7">
        <f t="shared" si="928"/>
        <v>0</v>
      </c>
      <c r="L282" s="7">
        <f t="shared" si="929"/>
        <v>0</v>
      </c>
      <c r="M282" s="7">
        <f t="shared" si="930"/>
        <v>0</v>
      </c>
      <c r="N282" s="7">
        <f t="shared" si="931"/>
        <v>0</v>
      </c>
      <c r="O282" s="7">
        <f t="shared" si="932"/>
        <v>0</v>
      </c>
      <c r="P282" s="7">
        <f t="shared" si="933"/>
        <v>0</v>
      </c>
      <c r="Q282" s="39" t="s">
        <v>113</v>
      </c>
      <c r="R282" s="7">
        <f t="shared" si="934"/>
        <v>0</v>
      </c>
      <c r="S282" s="7">
        <f t="shared" si="935"/>
        <v>0</v>
      </c>
      <c r="T282" s="8">
        <f t="shared" si="936"/>
        <v>0</v>
      </c>
      <c r="U282"/>
      <c r="V282"/>
      <c r="W282"/>
      <c r="X282"/>
      <c r="Y282"/>
      <c r="Z282"/>
      <c r="AA282"/>
      <c r="AB282"/>
      <c r="AC282"/>
    </row>
    <row r="283" spans="1:29" ht="24" x14ac:dyDescent="0.25">
      <c r="A283" s="45" t="s">
        <v>573</v>
      </c>
      <c r="B283" s="37" t="s">
        <v>227</v>
      </c>
      <c r="C283" s="63">
        <v>1049</v>
      </c>
      <c r="D283" s="62" t="s">
        <v>588</v>
      </c>
      <c r="E283" s="6" t="s">
        <v>31</v>
      </c>
      <c r="F283" s="6" t="s">
        <v>220</v>
      </c>
      <c r="G283" s="38">
        <v>120</v>
      </c>
      <c r="H283" s="7"/>
      <c r="I283" s="7"/>
      <c r="J283" s="7">
        <f t="shared" si="927"/>
        <v>0</v>
      </c>
      <c r="K283" s="7">
        <f t="shared" si="928"/>
        <v>0</v>
      </c>
      <c r="L283" s="7">
        <f t="shared" si="929"/>
        <v>0</v>
      </c>
      <c r="M283" s="7">
        <f t="shared" si="930"/>
        <v>0</v>
      </c>
      <c r="N283" s="7">
        <f t="shared" si="931"/>
        <v>0</v>
      </c>
      <c r="O283" s="7">
        <f t="shared" si="932"/>
        <v>0</v>
      </c>
      <c r="P283" s="7">
        <f t="shared" si="933"/>
        <v>0</v>
      </c>
      <c r="Q283" s="39" t="s">
        <v>113</v>
      </c>
      <c r="R283" s="7">
        <f t="shared" si="934"/>
        <v>0</v>
      </c>
      <c r="S283" s="7">
        <f t="shared" si="935"/>
        <v>0</v>
      </c>
      <c r="T283" s="8">
        <f t="shared" si="936"/>
        <v>0</v>
      </c>
      <c r="U283"/>
      <c r="V283"/>
      <c r="W283"/>
      <c r="X283"/>
      <c r="Y283"/>
      <c r="Z283"/>
      <c r="AA283"/>
      <c r="AB283"/>
      <c r="AC283"/>
    </row>
    <row r="284" spans="1:29" ht="36" x14ac:dyDescent="0.25">
      <c r="A284" s="45" t="s">
        <v>574</v>
      </c>
      <c r="B284" s="37" t="s">
        <v>227</v>
      </c>
      <c r="C284" s="63">
        <v>591</v>
      </c>
      <c r="D284" s="62" t="s">
        <v>589</v>
      </c>
      <c r="E284" s="6" t="s">
        <v>31</v>
      </c>
      <c r="F284" s="6" t="s">
        <v>220</v>
      </c>
      <c r="G284" s="38">
        <v>8</v>
      </c>
      <c r="H284" s="7"/>
      <c r="I284" s="7"/>
      <c r="J284" s="7">
        <f t="shared" si="927"/>
        <v>0</v>
      </c>
      <c r="K284" s="7">
        <f t="shared" si="928"/>
        <v>0</v>
      </c>
      <c r="L284" s="7">
        <f t="shared" si="929"/>
        <v>0</v>
      </c>
      <c r="M284" s="7">
        <f t="shared" si="930"/>
        <v>0</v>
      </c>
      <c r="N284" s="7">
        <f t="shared" si="931"/>
        <v>0</v>
      </c>
      <c r="O284" s="7">
        <f t="shared" si="932"/>
        <v>0</v>
      </c>
      <c r="P284" s="7">
        <f t="shared" si="933"/>
        <v>0</v>
      </c>
      <c r="Q284" s="39" t="s">
        <v>113</v>
      </c>
      <c r="R284" s="7">
        <f t="shared" si="934"/>
        <v>0</v>
      </c>
      <c r="S284" s="7">
        <f t="shared" si="935"/>
        <v>0</v>
      </c>
      <c r="T284" s="8">
        <f t="shared" si="936"/>
        <v>0</v>
      </c>
      <c r="U284"/>
      <c r="V284"/>
      <c r="W284"/>
      <c r="X284"/>
      <c r="Y284"/>
      <c r="Z284"/>
      <c r="AA284"/>
      <c r="AB284"/>
      <c r="AC284"/>
    </row>
    <row r="285" spans="1:29" x14ac:dyDescent="0.25">
      <c r="A285" s="45" t="s">
        <v>575</v>
      </c>
      <c r="B285" s="37" t="s">
        <v>227</v>
      </c>
      <c r="C285" s="63">
        <v>315</v>
      </c>
      <c r="D285" s="62" t="s">
        <v>590</v>
      </c>
      <c r="E285" s="6" t="s">
        <v>31</v>
      </c>
      <c r="F285" s="6" t="s">
        <v>220</v>
      </c>
      <c r="G285" s="38">
        <v>8</v>
      </c>
      <c r="H285" s="7"/>
      <c r="I285" s="7"/>
      <c r="J285" s="7">
        <f t="shared" si="927"/>
        <v>0</v>
      </c>
      <c r="K285" s="7">
        <f t="shared" si="928"/>
        <v>0</v>
      </c>
      <c r="L285" s="7">
        <f t="shared" si="929"/>
        <v>0</v>
      </c>
      <c r="M285" s="7">
        <f t="shared" si="930"/>
        <v>0</v>
      </c>
      <c r="N285" s="7">
        <f t="shared" si="931"/>
        <v>0</v>
      </c>
      <c r="O285" s="7">
        <f t="shared" si="932"/>
        <v>0</v>
      </c>
      <c r="P285" s="7">
        <f t="shared" si="933"/>
        <v>0</v>
      </c>
      <c r="Q285" s="39" t="s">
        <v>113</v>
      </c>
      <c r="R285" s="7">
        <f t="shared" si="934"/>
        <v>0</v>
      </c>
      <c r="S285" s="7">
        <f t="shared" si="935"/>
        <v>0</v>
      </c>
      <c r="T285" s="8">
        <f t="shared" si="936"/>
        <v>0</v>
      </c>
      <c r="U285"/>
      <c r="V285"/>
      <c r="W285"/>
      <c r="X285"/>
      <c r="Y285"/>
      <c r="Z285"/>
      <c r="AA285"/>
      <c r="AB285"/>
      <c r="AC285"/>
    </row>
    <row r="286" spans="1:29" ht="24" x14ac:dyDescent="0.25">
      <c r="A286" s="45" t="s">
        <v>576</v>
      </c>
      <c r="B286" s="37" t="s">
        <v>227</v>
      </c>
      <c r="C286" s="63">
        <v>1169</v>
      </c>
      <c r="D286" s="62" t="s">
        <v>591</v>
      </c>
      <c r="E286" s="6" t="s">
        <v>31</v>
      </c>
      <c r="F286" s="6" t="s">
        <v>220</v>
      </c>
      <c r="G286" s="38">
        <v>1</v>
      </c>
      <c r="H286" s="7"/>
      <c r="I286" s="7"/>
      <c r="J286" s="7">
        <f t="shared" si="927"/>
        <v>0</v>
      </c>
      <c r="K286" s="7">
        <f t="shared" si="928"/>
        <v>0</v>
      </c>
      <c r="L286" s="7">
        <f t="shared" si="929"/>
        <v>0</v>
      </c>
      <c r="M286" s="7">
        <f t="shared" si="930"/>
        <v>0</v>
      </c>
      <c r="N286" s="7">
        <f t="shared" si="931"/>
        <v>0</v>
      </c>
      <c r="O286" s="7">
        <f t="shared" si="932"/>
        <v>0</v>
      </c>
      <c r="P286" s="7">
        <f t="shared" si="933"/>
        <v>0</v>
      </c>
      <c r="Q286" s="39" t="s">
        <v>113</v>
      </c>
      <c r="R286" s="7">
        <f t="shared" si="934"/>
        <v>0</v>
      </c>
      <c r="S286" s="7">
        <f t="shared" si="935"/>
        <v>0</v>
      </c>
      <c r="T286" s="8">
        <f t="shared" si="936"/>
        <v>0</v>
      </c>
      <c r="U286"/>
      <c r="V286"/>
      <c r="W286"/>
      <c r="X286"/>
      <c r="Y286"/>
      <c r="Z286"/>
      <c r="AA286"/>
      <c r="AB286"/>
      <c r="AC286"/>
    </row>
    <row r="287" spans="1:29" x14ac:dyDescent="0.25">
      <c r="A287" s="45" t="s">
        <v>577</v>
      </c>
      <c r="B287" s="37" t="s">
        <v>227</v>
      </c>
      <c r="C287" s="63">
        <v>875</v>
      </c>
      <c r="D287" s="62" t="s">
        <v>592</v>
      </c>
      <c r="E287" s="6" t="s">
        <v>31</v>
      </c>
      <c r="F287" s="6" t="s">
        <v>220</v>
      </c>
      <c r="G287" s="38">
        <v>1</v>
      </c>
      <c r="H287" s="7"/>
      <c r="I287" s="7"/>
      <c r="J287" s="7">
        <f t="shared" si="927"/>
        <v>0</v>
      </c>
      <c r="K287" s="7">
        <f t="shared" si="928"/>
        <v>0</v>
      </c>
      <c r="L287" s="7">
        <f t="shared" si="929"/>
        <v>0</v>
      </c>
      <c r="M287" s="7">
        <f t="shared" si="930"/>
        <v>0</v>
      </c>
      <c r="N287" s="7">
        <f t="shared" si="931"/>
        <v>0</v>
      </c>
      <c r="O287" s="7">
        <f t="shared" si="932"/>
        <v>0</v>
      </c>
      <c r="P287" s="7">
        <f t="shared" si="933"/>
        <v>0</v>
      </c>
      <c r="Q287" s="39" t="s">
        <v>113</v>
      </c>
      <c r="R287" s="7">
        <f t="shared" si="934"/>
        <v>0</v>
      </c>
      <c r="S287" s="7">
        <f t="shared" si="935"/>
        <v>0</v>
      </c>
      <c r="T287" s="8">
        <f t="shared" si="936"/>
        <v>0</v>
      </c>
      <c r="U287"/>
      <c r="V287"/>
      <c r="W287"/>
      <c r="X287"/>
      <c r="Y287"/>
      <c r="Z287"/>
      <c r="AA287"/>
      <c r="AB287"/>
      <c r="AC287"/>
    </row>
    <row r="288" spans="1:29" s="72" customFormat="1" ht="36" x14ac:dyDescent="0.25">
      <c r="A288" s="45" t="s">
        <v>578</v>
      </c>
      <c r="B288" s="37" t="s">
        <v>105</v>
      </c>
      <c r="C288" s="63">
        <v>94713</v>
      </c>
      <c r="D288" s="62" t="s">
        <v>213</v>
      </c>
      <c r="E288" s="6" t="s">
        <v>31</v>
      </c>
      <c r="F288" s="6" t="s">
        <v>605</v>
      </c>
      <c r="G288" s="38">
        <v>1</v>
      </c>
      <c r="H288" s="7"/>
      <c r="I288" s="7"/>
      <c r="J288" s="7">
        <f t="shared" ref="J288:J289" si="937">ROUND((I288+H288),2)</f>
        <v>0</v>
      </c>
      <c r="K288" s="7">
        <f t="shared" ref="K288:K289" si="938">ROUND((H288*G288),2)</f>
        <v>0</v>
      </c>
      <c r="L288" s="7">
        <f t="shared" ref="L288:L289" si="939">ROUND((I288*G288),2)</f>
        <v>0</v>
      </c>
      <c r="M288" s="7">
        <f t="shared" ref="M288:M289" si="940">ROUND((L288+K288),2)</f>
        <v>0</v>
      </c>
      <c r="N288" s="7">
        <f t="shared" ref="N288:N289" si="941">ROUND((IF(Q288="BDI 1",((1+($T$3/100))*H288),((1+($T$4/100))*H288))),2)</f>
        <v>0</v>
      </c>
      <c r="O288" s="7">
        <f t="shared" ref="O288:O289" si="942">ROUND((IF(Q288="BDI 1",((1+($T$3/100))*I288),((1+($T$4/100))*I288))),2)</f>
        <v>0</v>
      </c>
      <c r="P288" s="7">
        <f t="shared" ref="P288:P289" si="943">ROUND((N288+O288),2)</f>
        <v>0</v>
      </c>
      <c r="Q288" s="39" t="s">
        <v>113</v>
      </c>
      <c r="R288" s="7">
        <f t="shared" ref="R288:R289" si="944">ROUND(N288*G288,2)</f>
        <v>0</v>
      </c>
      <c r="S288" s="7">
        <f t="shared" ref="S288:S289" si="945">ROUND(O288*G288,2)</f>
        <v>0</v>
      </c>
      <c r="T288" s="8">
        <f t="shared" ref="T288:T289" si="946">ROUND(R288+S288,2)</f>
        <v>0</v>
      </c>
    </row>
    <row r="289" spans="1:29" s="72" customFormat="1" x14ac:dyDescent="0.25">
      <c r="A289" s="45" t="s">
        <v>579</v>
      </c>
      <c r="B289" s="37" t="s">
        <v>227</v>
      </c>
      <c r="C289" s="63">
        <v>1310</v>
      </c>
      <c r="D289" s="62" t="s">
        <v>593</v>
      </c>
      <c r="E289" s="6" t="s">
        <v>31</v>
      </c>
      <c r="F289" s="6" t="s">
        <v>607</v>
      </c>
      <c r="G289" s="38">
        <v>1</v>
      </c>
      <c r="H289" s="7"/>
      <c r="I289" s="7"/>
      <c r="J289" s="7">
        <f t="shared" si="937"/>
        <v>0</v>
      </c>
      <c r="K289" s="7">
        <f t="shared" si="938"/>
        <v>0</v>
      </c>
      <c r="L289" s="7">
        <f t="shared" si="939"/>
        <v>0</v>
      </c>
      <c r="M289" s="7">
        <f t="shared" si="940"/>
        <v>0</v>
      </c>
      <c r="N289" s="7">
        <f t="shared" si="941"/>
        <v>0</v>
      </c>
      <c r="O289" s="7">
        <f t="shared" si="942"/>
        <v>0</v>
      </c>
      <c r="P289" s="7">
        <f t="shared" si="943"/>
        <v>0</v>
      </c>
      <c r="Q289" s="39" t="s">
        <v>113</v>
      </c>
      <c r="R289" s="7">
        <f t="shared" si="944"/>
        <v>0</v>
      </c>
      <c r="S289" s="7">
        <f t="shared" si="945"/>
        <v>0</v>
      </c>
      <c r="T289" s="8">
        <f t="shared" si="946"/>
        <v>0</v>
      </c>
    </row>
    <row r="290" spans="1:29" ht="36" x14ac:dyDescent="0.25">
      <c r="A290" s="45" t="s">
        <v>604</v>
      </c>
      <c r="B290" s="37" t="s">
        <v>105</v>
      </c>
      <c r="C290" s="63">
        <v>101933</v>
      </c>
      <c r="D290" s="62" t="s">
        <v>49</v>
      </c>
      <c r="E290" s="6" t="s">
        <v>31</v>
      </c>
      <c r="F290" s="6" t="s">
        <v>220</v>
      </c>
      <c r="G290" s="38">
        <v>8</v>
      </c>
      <c r="H290" s="7"/>
      <c r="I290" s="7"/>
      <c r="J290" s="7">
        <f t="shared" si="927"/>
        <v>0</v>
      </c>
      <c r="K290" s="7">
        <f t="shared" si="928"/>
        <v>0</v>
      </c>
      <c r="L290" s="7">
        <f t="shared" si="929"/>
        <v>0</v>
      </c>
      <c r="M290" s="7">
        <f t="shared" si="930"/>
        <v>0</v>
      </c>
      <c r="N290" s="7">
        <f t="shared" si="931"/>
        <v>0</v>
      </c>
      <c r="O290" s="7">
        <f t="shared" si="932"/>
        <v>0</v>
      </c>
      <c r="P290" s="7">
        <f t="shared" si="933"/>
        <v>0</v>
      </c>
      <c r="Q290" s="39" t="s">
        <v>113</v>
      </c>
      <c r="R290" s="7">
        <f t="shared" si="934"/>
        <v>0</v>
      </c>
      <c r="S290" s="7">
        <f t="shared" si="935"/>
        <v>0</v>
      </c>
      <c r="T290" s="8">
        <f t="shared" si="936"/>
        <v>0</v>
      </c>
      <c r="U290"/>
      <c r="V290"/>
      <c r="W290"/>
      <c r="X290"/>
      <c r="Y290"/>
      <c r="Z290"/>
      <c r="AA290"/>
      <c r="AB290"/>
      <c r="AC290"/>
    </row>
    <row r="291" spans="1:29" x14ac:dyDescent="0.25">
      <c r="A291" s="45" t="s">
        <v>606</v>
      </c>
      <c r="B291" s="37" t="s">
        <v>227</v>
      </c>
      <c r="C291" s="63">
        <v>1011</v>
      </c>
      <c r="D291" s="62" t="s">
        <v>594</v>
      </c>
      <c r="E291" s="6" t="s">
        <v>31</v>
      </c>
      <c r="F291" s="6" t="s">
        <v>220</v>
      </c>
      <c r="G291" s="38">
        <v>8</v>
      </c>
      <c r="H291" s="7"/>
      <c r="I291" s="7"/>
      <c r="J291" s="7">
        <f t="shared" ref="J291" si="947">ROUND((I291+H291),2)</f>
        <v>0</v>
      </c>
      <c r="K291" s="7">
        <f t="shared" ref="K291" si="948">ROUND((H291*G291),2)</f>
        <v>0</v>
      </c>
      <c r="L291" s="7">
        <f t="shared" ref="L291" si="949">ROUND((I291*G291),2)</f>
        <v>0</v>
      </c>
      <c r="M291" s="7">
        <f t="shared" ref="M291" si="950">ROUND((L291+K291),2)</f>
        <v>0</v>
      </c>
      <c r="N291" s="7">
        <f t="shared" ref="N291" si="951">ROUND((IF(Q291="BDI 1",((1+($T$3/100))*H291),((1+($T$4/100))*H291))),2)</f>
        <v>0</v>
      </c>
      <c r="O291" s="7">
        <f t="shared" ref="O291" si="952">ROUND((IF(Q291="BDI 1",((1+($T$3/100))*I291),((1+($T$4/100))*I291))),2)</f>
        <v>0</v>
      </c>
      <c r="P291" s="7">
        <f t="shared" ref="P291" si="953">ROUND((N291+O291),2)</f>
        <v>0</v>
      </c>
      <c r="Q291" s="39" t="s">
        <v>113</v>
      </c>
      <c r="R291" s="7">
        <f t="shared" ref="R291" si="954">ROUND(N291*G291,2)</f>
        <v>0</v>
      </c>
      <c r="S291" s="7">
        <f t="shared" ref="S291" si="955">ROUND(O291*G291,2)</f>
        <v>0</v>
      </c>
      <c r="T291" s="8">
        <f t="shared" ref="T291" si="956">ROUND(R291+S291,2)</f>
        <v>0</v>
      </c>
      <c r="U291"/>
      <c r="V291"/>
      <c r="W291"/>
      <c r="X291"/>
      <c r="Y291"/>
      <c r="Z291"/>
      <c r="AA291"/>
      <c r="AB291"/>
      <c r="AC291"/>
    </row>
    <row r="292" spans="1:29" s="72" customFormat="1" x14ac:dyDescent="0.25">
      <c r="A292" s="45" t="s">
        <v>608</v>
      </c>
      <c r="B292" s="37" t="s">
        <v>227</v>
      </c>
      <c r="C292" s="63">
        <v>335</v>
      </c>
      <c r="D292" s="62" t="s">
        <v>595</v>
      </c>
      <c r="E292" s="6" t="s">
        <v>31</v>
      </c>
      <c r="F292" s="6" t="s">
        <v>605</v>
      </c>
      <c r="G292" s="38">
        <v>3</v>
      </c>
      <c r="H292" s="7"/>
      <c r="I292" s="7"/>
      <c r="J292" s="7">
        <f t="shared" ref="J292:J304" si="957">ROUND((I292+H292),2)</f>
        <v>0</v>
      </c>
      <c r="K292" s="7">
        <f t="shared" ref="K292:K304" si="958">ROUND((H292*G292),2)</f>
        <v>0</v>
      </c>
      <c r="L292" s="7">
        <f t="shared" ref="L292:L304" si="959">ROUND((I292*G292),2)</f>
        <v>0</v>
      </c>
      <c r="M292" s="7">
        <f t="shared" ref="M292:M304" si="960">ROUND((L292+K292),2)</f>
        <v>0</v>
      </c>
      <c r="N292" s="7">
        <f t="shared" ref="N292:N304" si="961">ROUND((IF(Q292="BDI 1",((1+($T$3/100))*H292),((1+($T$4/100))*H292))),2)</f>
        <v>0</v>
      </c>
      <c r="O292" s="7">
        <f t="shared" ref="O292:O304" si="962">ROUND((IF(Q292="BDI 1",((1+($T$3/100))*I292),((1+($T$4/100))*I292))),2)</f>
        <v>0</v>
      </c>
      <c r="P292" s="7">
        <f t="shared" ref="P292:P304" si="963">ROUND((N292+O292),2)</f>
        <v>0</v>
      </c>
      <c r="Q292" s="39" t="s">
        <v>113</v>
      </c>
      <c r="R292" s="7">
        <f t="shared" ref="R292:R304" si="964">ROUND(N292*G292,2)</f>
        <v>0</v>
      </c>
      <c r="S292" s="7">
        <f t="shared" ref="S292:S304" si="965">ROUND(O292*G292,2)</f>
        <v>0</v>
      </c>
      <c r="T292" s="8">
        <f t="shared" ref="T292:T304" si="966">ROUND(R292+S292,2)</f>
        <v>0</v>
      </c>
    </row>
    <row r="293" spans="1:29" s="72" customFormat="1" ht="24" x14ac:dyDescent="0.25">
      <c r="A293" s="45" t="s">
        <v>610</v>
      </c>
      <c r="B293" s="37" t="s">
        <v>105</v>
      </c>
      <c r="C293" s="63">
        <v>94499</v>
      </c>
      <c r="D293" s="62" t="s">
        <v>85</v>
      </c>
      <c r="E293" s="6" t="s">
        <v>31</v>
      </c>
      <c r="F293" s="6" t="s">
        <v>607</v>
      </c>
      <c r="G293" s="38">
        <v>2</v>
      </c>
      <c r="H293" s="7"/>
      <c r="I293" s="7"/>
      <c r="J293" s="7">
        <f t="shared" si="957"/>
        <v>0</v>
      </c>
      <c r="K293" s="7">
        <f t="shared" si="958"/>
        <v>0</v>
      </c>
      <c r="L293" s="7">
        <f t="shared" si="959"/>
        <v>0</v>
      </c>
      <c r="M293" s="7">
        <f t="shared" si="960"/>
        <v>0</v>
      </c>
      <c r="N293" s="7">
        <f t="shared" si="961"/>
        <v>0</v>
      </c>
      <c r="O293" s="7">
        <f t="shared" si="962"/>
        <v>0</v>
      </c>
      <c r="P293" s="7">
        <f t="shared" si="963"/>
        <v>0</v>
      </c>
      <c r="Q293" s="39" t="s">
        <v>113</v>
      </c>
      <c r="R293" s="7">
        <f t="shared" si="964"/>
        <v>0</v>
      </c>
      <c r="S293" s="7">
        <f t="shared" si="965"/>
        <v>0</v>
      </c>
      <c r="T293" s="8">
        <f t="shared" si="966"/>
        <v>0</v>
      </c>
    </row>
    <row r="294" spans="1:29" s="72" customFormat="1" ht="36" x14ac:dyDescent="0.25">
      <c r="A294" s="45" t="s">
        <v>612</v>
      </c>
      <c r="B294" s="37" t="s">
        <v>105</v>
      </c>
      <c r="C294" s="63">
        <v>94792</v>
      </c>
      <c r="D294" s="62" t="s">
        <v>86</v>
      </c>
      <c r="E294" s="6" t="s">
        <v>31</v>
      </c>
      <c r="F294" s="6" t="s">
        <v>609</v>
      </c>
      <c r="G294" s="38">
        <v>8</v>
      </c>
      <c r="H294" s="7"/>
      <c r="I294" s="7"/>
      <c r="J294" s="7">
        <f t="shared" si="957"/>
        <v>0</v>
      </c>
      <c r="K294" s="7">
        <f t="shared" si="958"/>
        <v>0</v>
      </c>
      <c r="L294" s="7">
        <f t="shared" si="959"/>
        <v>0</v>
      </c>
      <c r="M294" s="7">
        <f t="shared" si="960"/>
        <v>0</v>
      </c>
      <c r="N294" s="7">
        <f t="shared" si="961"/>
        <v>0</v>
      </c>
      <c r="O294" s="7">
        <f t="shared" si="962"/>
        <v>0</v>
      </c>
      <c r="P294" s="7">
        <f t="shared" si="963"/>
        <v>0</v>
      </c>
      <c r="Q294" s="39" t="s">
        <v>113</v>
      </c>
      <c r="R294" s="7">
        <f t="shared" si="964"/>
        <v>0</v>
      </c>
      <c r="S294" s="7">
        <f t="shared" si="965"/>
        <v>0</v>
      </c>
      <c r="T294" s="8">
        <f t="shared" si="966"/>
        <v>0</v>
      </c>
    </row>
    <row r="295" spans="1:29" s="72" customFormat="1" x14ac:dyDescent="0.25">
      <c r="A295" s="45" t="s">
        <v>614</v>
      </c>
      <c r="B295" s="37" t="s">
        <v>227</v>
      </c>
      <c r="C295" s="63">
        <v>1048</v>
      </c>
      <c r="D295" s="62" t="s">
        <v>596</v>
      </c>
      <c r="E295" s="6" t="s">
        <v>31</v>
      </c>
      <c r="F295" s="6" t="s">
        <v>611</v>
      </c>
      <c r="G295" s="38">
        <v>75</v>
      </c>
      <c r="H295" s="7"/>
      <c r="I295" s="7"/>
      <c r="J295" s="7">
        <f t="shared" si="957"/>
        <v>0</v>
      </c>
      <c r="K295" s="7">
        <f t="shared" si="958"/>
        <v>0</v>
      </c>
      <c r="L295" s="7">
        <f t="shared" si="959"/>
        <v>0</v>
      </c>
      <c r="M295" s="7">
        <f t="shared" si="960"/>
        <v>0</v>
      </c>
      <c r="N295" s="7">
        <f t="shared" si="961"/>
        <v>0</v>
      </c>
      <c r="O295" s="7">
        <f t="shared" si="962"/>
        <v>0</v>
      </c>
      <c r="P295" s="7">
        <f t="shared" si="963"/>
        <v>0</v>
      </c>
      <c r="Q295" s="39" t="s">
        <v>113</v>
      </c>
      <c r="R295" s="7">
        <f t="shared" si="964"/>
        <v>0</v>
      </c>
      <c r="S295" s="7">
        <f t="shared" si="965"/>
        <v>0</v>
      </c>
      <c r="T295" s="8">
        <f t="shared" si="966"/>
        <v>0</v>
      </c>
    </row>
    <row r="296" spans="1:29" s="72" customFormat="1" ht="24" x14ac:dyDescent="0.25">
      <c r="A296" s="45" t="s">
        <v>616</v>
      </c>
      <c r="B296" s="37" t="s">
        <v>105</v>
      </c>
      <c r="C296" s="63">
        <v>97440</v>
      </c>
      <c r="D296" s="62" t="s">
        <v>98</v>
      </c>
      <c r="E296" s="6" t="s">
        <v>31</v>
      </c>
      <c r="F296" s="6" t="s">
        <v>613</v>
      </c>
      <c r="G296" s="38">
        <v>8</v>
      </c>
      <c r="H296" s="7"/>
      <c r="I296" s="7"/>
      <c r="J296" s="7">
        <f t="shared" si="957"/>
        <v>0</v>
      </c>
      <c r="K296" s="7">
        <f t="shared" si="958"/>
        <v>0</v>
      </c>
      <c r="L296" s="7">
        <f t="shared" si="959"/>
        <v>0</v>
      </c>
      <c r="M296" s="7">
        <f t="shared" si="960"/>
        <v>0</v>
      </c>
      <c r="N296" s="7">
        <f t="shared" si="961"/>
        <v>0</v>
      </c>
      <c r="O296" s="7">
        <f t="shared" si="962"/>
        <v>0</v>
      </c>
      <c r="P296" s="7">
        <f t="shared" si="963"/>
        <v>0</v>
      </c>
      <c r="Q296" s="39" t="s">
        <v>113</v>
      </c>
      <c r="R296" s="7">
        <f t="shared" si="964"/>
        <v>0</v>
      </c>
      <c r="S296" s="7">
        <f t="shared" si="965"/>
        <v>0</v>
      </c>
      <c r="T296" s="8">
        <f t="shared" si="966"/>
        <v>0</v>
      </c>
    </row>
    <row r="297" spans="1:29" s="72" customFormat="1" x14ac:dyDescent="0.25">
      <c r="A297" s="45" t="s">
        <v>618</v>
      </c>
      <c r="B297" s="37" t="s">
        <v>227</v>
      </c>
      <c r="C297" s="63">
        <v>204</v>
      </c>
      <c r="D297" s="62" t="s">
        <v>598</v>
      </c>
      <c r="E297" s="6" t="s">
        <v>31</v>
      </c>
      <c r="F297" s="6" t="s">
        <v>615</v>
      </c>
      <c r="G297" s="38">
        <v>1</v>
      </c>
      <c r="H297" s="7"/>
      <c r="I297" s="7"/>
      <c r="J297" s="7">
        <f t="shared" si="957"/>
        <v>0</v>
      </c>
      <c r="K297" s="7">
        <f t="shared" si="958"/>
        <v>0</v>
      </c>
      <c r="L297" s="7">
        <f t="shared" si="959"/>
        <v>0</v>
      </c>
      <c r="M297" s="7">
        <f t="shared" si="960"/>
        <v>0</v>
      </c>
      <c r="N297" s="7">
        <f t="shared" si="961"/>
        <v>0</v>
      </c>
      <c r="O297" s="7">
        <f t="shared" si="962"/>
        <v>0</v>
      </c>
      <c r="P297" s="7">
        <f t="shared" si="963"/>
        <v>0</v>
      </c>
      <c r="Q297" s="39" t="s">
        <v>113</v>
      </c>
      <c r="R297" s="7">
        <f t="shared" si="964"/>
        <v>0</v>
      </c>
      <c r="S297" s="7">
        <f t="shared" si="965"/>
        <v>0</v>
      </c>
      <c r="T297" s="8">
        <f t="shared" si="966"/>
        <v>0</v>
      </c>
    </row>
    <row r="298" spans="1:29" s="72" customFormat="1" ht="24" x14ac:dyDescent="0.25">
      <c r="A298" s="45" t="s">
        <v>620</v>
      </c>
      <c r="B298" s="37" t="s">
        <v>227</v>
      </c>
      <c r="C298" s="63">
        <v>1044</v>
      </c>
      <c r="D298" s="62" t="s">
        <v>599</v>
      </c>
      <c r="E298" s="6" t="s">
        <v>31</v>
      </c>
      <c r="F298" s="6" t="s">
        <v>617</v>
      </c>
      <c r="G298" s="38">
        <v>208</v>
      </c>
      <c r="H298" s="7"/>
      <c r="I298" s="7"/>
      <c r="J298" s="7">
        <f t="shared" si="957"/>
        <v>0</v>
      </c>
      <c r="K298" s="7">
        <f t="shared" si="958"/>
        <v>0</v>
      </c>
      <c r="L298" s="7">
        <f t="shared" si="959"/>
        <v>0</v>
      </c>
      <c r="M298" s="7">
        <f t="shared" si="960"/>
        <v>0</v>
      </c>
      <c r="N298" s="7">
        <f t="shared" si="961"/>
        <v>0</v>
      </c>
      <c r="O298" s="7">
        <f t="shared" si="962"/>
        <v>0</v>
      </c>
      <c r="P298" s="7">
        <f t="shared" si="963"/>
        <v>0</v>
      </c>
      <c r="Q298" s="39" t="s">
        <v>113</v>
      </c>
      <c r="R298" s="7">
        <f t="shared" si="964"/>
        <v>0</v>
      </c>
      <c r="S298" s="7">
        <f t="shared" si="965"/>
        <v>0</v>
      </c>
      <c r="T298" s="8">
        <f t="shared" si="966"/>
        <v>0</v>
      </c>
    </row>
    <row r="299" spans="1:29" s="72" customFormat="1" ht="36" x14ac:dyDescent="0.25">
      <c r="A299" s="45" t="s">
        <v>622</v>
      </c>
      <c r="B299" s="37" t="s">
        <v>227</v>
      </c>
      <c r="C299" s="63">
        <v>733</v>
      </c>
      <c r="D299" s="62" t="s">
        <v>600</v>
      </c>
      <c r="E299" s="6" t="s">
        <v>31</v>
      </c>
      <c r="F299" s="6" t="s">
        <v>619</v>
      </c>
      <c r="G299" s="38">
        <v>23</v>
      </c>
      <c r="H299" s="7"/>
      <c r="I299" s="7"/>
      <c r="J299" s="7">
        <f t="shared" si="957"/>
        <v>0</v>
      </c>
      <c r="K299" s="7">
        <f t="shared" si="958"/>
        <v>0</v>
      </c>
      <c r="L299" s="7">
        <f t="shared" si="959"/>
        <v>0</v>
      </c>
      <c r="M299" s="7">
        <f t="shared" si="960"/>
        <v>0</v>
      </c>
      <c r="N299" s="7">
        <f t="shared" si="961"/>
        <v>0</v>
      </c>
      <c r="O299" s="7">
        <f t="shared" si="962"/>
        <v>0</v>
      </c>
      <c r="P299" s="7">
        <f t="shared" si="963"/>
        <v>0</v>
      </c>
      <c r="Q299" s="39" t="s">
        <v>113</v>
      </c>
      <c r="R299" s="7">
        <f t="shared" si="964"/>
        <v>0</v>
      </c>
      <c r="S299" s="7">
        <f t="shared" si="965"/>
        <v>0</v>
      </c>
      <c r="T299" s="8">
        <f t="shared" si="966"/>
        <v>0</v>
      </c>
    </row>
    <row r="300" spans="1:29" s="72" customFormat="1" x14ac:dyDescent="0.25">
      <c r="A300" s="45" t="s">
        <v>624</v>
      </c>
      <c r="B300" s="37" t="s">
        <v>227</v>
      </c>
      <c r="C300" s="63">
        <v>1172</v>
      </c>
      <c r="D300" s="62" t="s">
        <v>601</v>
      </c>
      <c r="E300" s="6" t="s">
        <v>31</v>
      </c>
      <c r="F300" s="6" t="s">
        <v>621</v>
      </c>
      <c r="G300" s="38">
        <v>5</v>
      </c>
      <c r="H300" s="7"/>
      <c r="I300" s="7"/>
      <c r="J300" s="7">
        <f t="shared" si="957"/>
        <v>0</v>
      </c>
      <c r="K300" s="7">
        <f t="shared" si="958"/>
        <v>0</v>
      </c>
      <c r="L300" s="7">
        <f t="shared" si="959"/>
        <v>0</v>
      </c>
      <c r="M300" s="7">
        <f t="shared" si="960"/>
        <v>0</v>
      </c>
      <c r="N300" s="7">
        <f t="shared" si="961"/>
        <v>0</v>
      </c>
      <c r="O300" s="7">
        <f t="shared" si="962"/>
        <v>0</v>
      </c>
      <c r="P300" s="7">
        <f t="shared" si="963"/>
        <v>0</v>
      </c>
      <c r="Q300" s="39" t="s">
        <v>113</v>
      </c>
      <c r="R300" s="7">
        <f t="shared" si="964"/>
        <v>0</v>
      </c>
      <c r="S300" s="7">
        <f t="shared" si="965"/>
        <v>0</v>
      </c>
      <c r="T300" s="8">
        <f t="shared" si="966"/>
        <v>0</v>
      </c>
    </row>
    <row r="301" spans="1:29" s="72" customFormat="1" ht="36" x14ac:dyDescent="0.25">
      <c r="A301" s="45" t="s">
        <v>626</v>
      </c>
      <c r="B301" s="37" t="s">
        <v>105</v>
      </c>
      <c r="C301" s="63">
        <v>97548</v>
      </c>
      <c r="D301" s="62" t="s">
        <v>100</v>
      </c>
      <c r="E301" s="6" t="s">
        <v>31</v>
      </c>
      <c r="F301" s="6" t="s">
        <v>623</v>
      </c>
      <c r="G301" s="38">
        <v>15</v>
      </c>
      <c r="H301" s="7"/>
      <c r="I301" s="7"/>
      <c r="J301" s="7">
        <f t="shared" si="957"/>
        <v>0</v>
      </c>
      <c r="K301" s="7">
        <f t="shared" si="958"/>
        <v>0</v>
      </c>
      <c r="L301" s="7">
        <f t="shared" si="959"/>
        <v>0</v>
      </c>
      <c r="M301" s="7">
        <f t="shared" si="960"/>
        <v>0</v>
      </c>
      <c r="N301" s="7">
        <f t="shared" si="961"/>
        <v>0</v>
      </c>
      <c r="O301" s="7">
        <f t="shared" si="962"/>
        <v>0</v>
      </c>
      <c r="P301" s="7">
        <f t="shared" si="963"/>
        <v>0</v>
      </c>
      <c r="Q301" s="39" t="s">
        <v>113</v>
      </c>
      <c r="R301" s="7">
        <f t="shared" si="964"/>
        <v>0</v>
      </c>
      <c r="S301" s="7">
        <f t="shared" si="965"/>
        <v>0</v>
      </c>
      <c r="T301" s="8">
        <f t="shared" si="966"/>
        <v>0</v>
      </c>
    </row>
    <row r="302" spans="1:29" s="72" customFormat="1" x14ac:dyDescent="0.25">
      <c r="A302" s="45" t="s">
        <v>628</v>
      </c>
      <c r="B302" s="37" t="s">
        <v>227</v>
      </c>
      <c r="C302" s="63">
        <v>667</v>
      </c>
      <c r="D302" s="62" t="s">
        <v>597</v>
      </c>
      <c r="E302" s="6" t="s">
        <v>31</v>
      </c>
      <c r="F302" s="6" t="s">
        <v>625</v>
      </c>
      <c r="G302" s="38">
        <v>90</v>
      </c>
      <c r="H302" s="7"/>
      <c r="I302" s="7"/>
      <c r="J302" s="7">
        <f t="shared" si="957"/>
        <v>0</v>
      </c>
      <c r="K302" s="7">
        <f t="shared" si="958"/>
        <v>0</v>
      </c>
      <c r="L302" s="7">
        <f t="shared" si="959"/>
        <v>0</v>
      </c>
      <c r="M302" s="7">
        <f t="shared" si="960"/>
        <v>0</v>
      </c>
      <c r="N302" s="7">
        <f t="shared" si="961"/>
        <v>0</v>
      </c>
      <c r="O302" s="7">
        <f t="shared" si="962"/>
        <v>0</v>
      </c>
      <c r="P302" s="7">
        <f t="shared" si="963"/>
        <v>0</v>
      </c>
      <c r="Q302" s="39" t="s">
        <v>113</v>
      </c>
      <c r="R302" s="7">
        <f t="shared" si="964"/>
        <v>0</v>
      </c>
      <c r="S302" s="7">
        <f t="shared" si="965"/>
        <v>0</v>
      </c>
      <c r="T302" s="8">
        <f t="shared" si="966"/>
        <v>0</v>
      </c>
    </row>
    <row r="303" spans="1:29" s="72" customFormat="1" x14ac:dyDescent="0.25">
      <c r="A303" s="45" t="s">
        <v>630</v>
      </c>
      <c r="B303" s="37" t="s">
        <v>227</v>
      </c>
      <c r="C303" s="63">
        <v>671</v>
      </c>
      <c r="D303" s="62" t="s">
        <v>602</v>
      </c>
      <c r="E303" s="6" t="s">
        <v>31</v>
      </c>
      <c r="F303" s="6" t="s">
        <v>627</v>
      </c>
      <c r="G303" s="38">
        <v>1</v>
      </c>
      <c r="H303" s="7"/>
      <c r="I303" s="7"/>
      <c r="J303" s="7">
        <f t="shared" si="957"/>
        <v>0</v>
      </c>
      <c r="K303" s="7">
        <f t="shared" si="958"/>
        <v>0</v>
      </c>
      <c r="L303" s="7">
        <f t="shared" si="959"/>
        <v>0</v>
      </c>
      <c r="M303" s="7">
        <f t="shared" si="960"/>
        <v>0</v>
      </c>
      <c r="N303" s="7">
        <f t="shared" si="961"/>
        <v>0</v>
      </c>
      <c r="O303" s="7">
        <f t="shared" si="962"/>
        <v>0</v>
      </c>
      <c r="P303" s="7">
        <f t="shared" si="963"/>
        <v>0</v>
      </c>
      <c r="Q303" s="39" t="s">
        <v>113</v>
      </c>
      <c r="R303" s="7">
        <f t="shared" si="964"/>
        <v>0</v>
      </c>
      <c r="S303" s="7">
        <f t="shared" si="965"/>
        <v>0</v>
      </c>
      <c r="T303" s="8">
        <f t="shared" si="966"/>
        <v>0</v>
      </c>
    </row>
    <row r="304" spans="1:29" s="72" customFormat="1" ht="36" x14ac:dyDescent="0.25">
      <c r="A304" s="45" t="s">
        <v>631</v>
      </c>
      <c r="B304" s="37" t="s">
        <v>227</v>
      </c>
      <c r="C304" s="63">
        <v>739</v>
      </c>
      <c r="D304" s="62" t="s">
        <v>603</v>
      </c>
      <c r="E304" s="6" t="s">
        <v>31</v>
      </c>
      <c r="F304" s="6" t="s">
        <v>629</v>
      </c>
      <c r="G304" s="38">
        <v>5</v>
      </c>
      <c r="H304" s="7"/>
      <c r="I304" s="7"/>
      <c r="J304" s="7">
        <f t="shared" si="957"/>
        <v>0</v>
      </c>
      <c r="K304" s="7">
        <f t="shared" si="958"/>
        <v>0</v>
      </c>
      <c r="L304" s="7">
        <f t="shared" si="959"/>
        <v>0</v>
      </c>
      <c r="M304" s="7">
        <f t="shared" si="960"/>
        <v>0</v>
      </c>
      <c r="N304" s="7">
        <f t="shared" si="961"/>
        <v>0</v>
      </c>
      <c r="O304" s="7">
        <f t="shared" si="962"/>
        <v>0</v>
      </c>
      <c r="P304" s="7">
        <f t="shared" si="963"/>
        <v>0</v>
      </c>
      <c r="Q304" s="39" t="s">
        <v>113</v>
      </c>
      <c r="R304" s="7">
        <f t="shared" si="964"/>
        <v>0</v>
      </c>
      <c r="S304" s="7">
        <f t="shared" si="965"/>
        <v>0</v>
      </c>
      <c r="T304" s="8">
        <f t="shared" si="966"/>
        <v>0</v>
      </c>
    </row>
    <row r="305" spans="1:29" x14ac:dyDescent="0.25">
      <c r="A305" s="22"/>
      <c r="B305" s="22"/>
      <c r="C305" s="11"/>
      <c r="D305" s="30"/>
      <c r="E305" s="11"/>
      <c r="F305" s="11"/>
      <c r="G305" s="12"/>
      <c r="H305" s="16"/>
      <c r="I305" s="16"/>
      <c r="J305" s="16"/>
      <c r="K305" s="16"/>
      <c r="L305" s="16"/>
      <c r="M305" s="16"/>
      <c r="N305" s="14"/>
      <c r="O305" s="14"/>
      <c r="P305" s="14"/>
      <c r="Q305" s="14"/>
      <c r="R305" s="14"/>
      <c r="S305" s="14"/>
      <c r="T305" s="15"/>
      <c r="U305"/>
      <c r="V305"/>
      <c r="W305"/>
      <c r="X305"/>
      <c r="Y305"/>
      <c r="Z305"/>
      <c r="AA305"/>
      <c r="AB305"/>
      <c r="AC305"/>
    </row>
    <row r="306" spans="1:29" s="72" customFormat="1" x14ac:dyDescent="0.25">
      <c r="A306" s="40">
        <v>16</v>
      </c>
      <c r="B306" s="65"/>
      <c r="C306" s="66"/>
      <c r="D306" s="43" t="s">
        <v>580</v>
      </c>
      <c r="E306" s="67"/>
      <c r="F306" s="67"/>
      <c r="G306" s="68"/>
      <c r="H306" s="68"/>
      <c r="I306" s="68"/>
      <c r="J306" s="69"/>
      <c r="K306" s="71">
        <f>ROUND(SUM(K307:K309),2)</f>
        <v>0</v>
      </c>
      <c r="L306" s="71">
        <f>ROUND(SUM(L307:L309),2)</f>
        <v>0</v>
      </c>
      <c r="M306" s="71">
        <f>ROUND(SUM(M307:M309),2)</f>
        <v>0</v>
      </c>
      <c r="N306" s="70"/>
      <c r="O306" s="70"/>
      <c r="P306" s="70"/>
      <c r="Q306" s="70"/>
      <c r="R306" s="71">
        <f>ROUND(SUM(R307:R309),2)</f>
        <v>0</v>
      </c>
      <c r="S306" s="71">
        <f>ROUND(SUM(S307:S309),2)</f>
        <v>0</v>
      </c>
      <c r="T306" s="71">
        <f>ROUND(SUM(T307:T309),2)</f>
        <v>0</v>
      </c>
      <c r="U306" s="53"/>
      <c r="V306" s="53"/>
      <c r="W306" s="53"/>
      <c r="X306" s="53"/>
      <c r="Y306" s="53"/>
      <c r="Z306" s="53"/>
      <c r="AA306" s="53"/>
      <c r="AB306" s="53"/>
      <c r="AC306" s="53"/>
    </row>
    <row r="307" spans="1:29" s="72" customFormat="1" ht="24" x14ac:dyDescent="0.25">
      <c r="A307" s="45" t="s">
        <v>369</v>
      </c>
      <c r="B307" s="37" t="s">
        <v>227</v>
      </c>
      <c r="C307" s="64">
        <v>606</v>
      </c>
      <c r="D307" s="62" t="s">
        <v>295</v>
      </c>
      <c r="E307" s="6" t="s">
        <v>34</v>
      </c>
      <c r="F307" s="6" t="s">
        <v>159</v>
      </c>
      <c r="G307" s="38">
        <v>81.5</v>
      </c>
      <c r="H307" s="7"/>
      <c r="I307" s="7"/>
      <c r="J307" s="7">
        <f t="shared" ref="J307" si="967">ROUND((I307+H307),2)</f>
        <v>0</v>
      </c>
      <c r="K307" s="7">
        <f t="shared" ref="K307" si="968">ROUND((H307*G307),2)</f>
        <v>0</v>
      </c>
      <c r="L307" s="7">
        <f t="shared" ref="L307" si="969">ROUND((I307*G307),2)</f>
        <v>0</v>
      </c>
      <c r="M307" s="7">
        <f t="shared" ref="M307" si="970">ROUND((L307+K307),2)</f>
        <v>0</v>
      </c>
      <c r="N307" s="7">
        <f t="shared" ref="N307" si="971">ROUND((IF(Q307="BDI 1",((1+($T$3/100))*H307),((1+($T$4/100))*H307))),2)</f>
        <v>0</v>
      </c>
      <c r="O307" s="7">
        <f t="shared" ref="O307" si="972">ROUND((IF(Q307="BDI 1",((1+($T$3/100))*I307),((1+($T$4/100))*I307))),2)</f>
        <v>0</v>
      </c>
      <c r="P307" s="7">
        <f t="shared" ref="P307" si="973">ROUND((N307+O307),2)</f>
        <v>0</v>
      </c>
      <c r="Q307" s="39" t="s">
        <v>113</v>
      </c>
      <c r="R307" s="7">
        <f t="shared" ref="R307" si="974">ROUND(N307*G307,2)</f>
        <v>0</v>
      </c>
      <c r="S307" s="7">
        <f t="shared" ref="S307" si="975">ROUND(O307*G307,2)</f>
        <v>0</v>
      </c>
      <c r="T307" s="8">
        <f t="shared" ref="T307" si="976">ROUND(R307+S307,2)</f>
        <v>0</v>
      </c>
    </row>
    <row r="308" spans="1:29" s="72" customFormat="1" ht="36" x14ac:dyDescent="0.25">
      <c r="A308" s="45" t="s">
        <v>370</v>
      </c>
      <c r="B308" s="37" t="s">
        <v>105</v>
      </c>
      <c r="C308" s="64">
        <v>95875</v>
      </c>
      <c r="D308" s="62" t="s">
        <v>89</v>
      </c>
      <c r="E308" s="6" t="s">
        <v>30</v>
      </c>
      <c r="F308" s="6" t="s">
        <v>159</v>
      </c>
      <c r="G308" s="38">
        <v>2445</v>
      </c>
      <c r="H308" s="7"/>
      <c r="I308" s="7"/>
      <c r="J308" s="7">
        <f t="shared" ref="J308" si="977">ROUND((I308+H308),2)</f>
        <v>0</v>
      </c>
      <c r="K308" s="7">
        <f t="shared" ref="K308" si="978">ROUND((H308*G308),2)</f>
        <v>0</v>
      </c>
      <c r="L308" s="7">
        <f t="shared" ref="L308" si="979">ROUND((I308*G308),2)</f>
        <v>0</v>
      </c>
      <c r="M308" s="7">
        <f t="shared" ref="M308" si="980">ROUND((L308+K308),2)</f>
        <v>0</v>
      </c>
      <c r="N308" s="7">
        <f t="shared" ref="N308" si="981">ROUND((IF(Q308="BDI 1",((1+($T$3/100))*H308),((1+($T$4/100))*H308))),2)</f>
        <v>0</v>
      </c>
      <c r="O308" s="7">
        <f t="shared" ref="O308" si="982">ROUND((IF(Q308="BDI 1",((1+($T$3/100))*I308),((1+($T$4/100))*I308))),2)</f>
        <v>0</v>
      </c>
      <c r="P308" s="7">
        <f t="shared" ref="P308" si="983">ROUND((N308+O308),2)</f>
        <v>0</v>
      </c>
      <c r="Q308" s="39" t="s">
        <v>113</v>
      </c>
      <c r="R308" s="7">
        <f t="shared" ref="R308" si="984">ROUND(N308*G308,2)</f>
        <v>0</v>
      </c>
      <c r="S308" s="7">
        <f t="shared" ref="S308" si="985">ROUND(O308*G308,2)</f>
        <v>0</v>
      </c>
      <c r="T308" s="8">
        <f t="shared" ref="T308" si="986">ROUND(R308+S308,2)</f>
        <v>0</v>
      </c>
    </row>
    <row r="309" spans="1:29" ht="24" x14ac:dyDescent="0.25">
      <c r="A309" s="45" t="s">
        <v>371</v>
      </c>
      <c r="B309" s="37" t="s">
        <v>227</v>
      </c>
      <c r="C309" s="64">
        <v>532</v>
      </c>
      <c r="D309" s="62" t="s">
        <v>406</v>
      </c>
      <c r="E309" s="6" t="s">
        <v>32</v>
      </c>
      <c r="F309" s="6" t="s">
        <v>159</v>
      </c>
      <c r="G309" s="38">
        <v>4172.9399999999996</v>
      </c>
      <c r="H309" s="7"/>
      <c r="I309" s="7"/>
      <c r="J309" s="7">
        <f t="shared" ref="J309" si="987">ROUND((I309+H309),2)</f>
        <v>0</v>
      </c>
      <c r="K309" s="7">
        <f t="shared" ref="K309" si="988">ROUND((H309*G309),2)</f>
        <v>0</v>
      </c>
      <c r="L309" s="7">
        <f t="shared" ref="L309" si="989">ROUND((I309*G309),2)</f>
        <v>0</v>
      </c>
      <c r="M309" s="7">
        <f t="shared" ref="M309" si="990">ROUND((L309+K309),2)</f>
        <v>0</v>
      </c>
      <c r="N309" s="7">
        <f t="shared" ref="N309" si="991">ROUND((IF(Q309="BDI 1",((1+($T$3/100))*H309),((1+($T$4/100))*H309))),2)</f>
        <v>0</v>
      </c>
      <c r="O309" s="7">
        <f t="shared" ref="O309" si="992">ROUND((IF(Q309="BDI 1",((1+($T$3/100))*I309),((1+($T$4/100))*I309))),2)</f>
        <v>0</v>
      </c>
      <c r="P309" s="7">
        <f t="shared" ref="P309" si="993">ROUND((N309+O309),2)</f>
        <v>0</v>
      </c>
      <c r="Q309" s="39" t="s">
        <v>113</v>
      </c>
      <c r="R309" s="7">
        <f t="shared" ref="R309" si="994">ROUND(N309*G309,2)</f>
        <v>0</v>
      </c>
      <c r="S309" s="7">
        <f t="shared" ref="S309" si="995">ROUND(O309*G309,2)</f>
        <v>0</v>
      </c>
      <c r="T309" s="8">
        <f t="shared" ref="T309" si="996">ROUND(R309+S309,2)</f>
        <v>0</v>
      </c>
      <c r="U309"/>
      <c r="V309"/>
      <c r="W309"/>
      <c r="X309"/>
      <c r="Y309"/>
      <c r="Z309"/>
      <c r="AA309"/>
      <c r="AB309"/>
      <c r="AC309"/>
    </row>
    <row r="310" spans="1:29" x14ac:dyDescent="0.25">
      <c r="A310" s="23"/>
      <c r="B310" s="23"/>
      <c r="C310" s="17"/>
      <c r="D310" s="18"/>
      <c r="E310" s="17"/>
      <c r="F310" s="17"/>
      <c r="G310" s="19"/>
      <c r="H310" s="19"/>
      <c r="I310" s="19"/>
      <c r="J310" s="20"/>
      <c r="K310" s="20"/>
      <c r="L310" s="20"/>
      <c r="M310" s="20"/>
      <c r="N310" s="14"/>
      <c r="O310" s="14"/>
      <c r="P310" s="14"/>
      <c r="Q310" s="14"/>
      <c r="R310" s="14"/>
      <c r="S310" s="14"/>
      <c r="T310" s="15"/>
      <c r="U310"/>
      <c r="V310"/>
      <c r="W310"/>
      <c r="X310"/>
      <c r="Y310"/>
      <c r="Z310"/>
      <c r="AA310"/>
      <c r="AB310"/>
      <c r="AC310"/>
    </row>
    <row r="311" spans="1:29" x14ac:dyDescent="0.25">
      <c r="A311" s="51" t="s">
        <v>22</v>
      </c>
      <c r="B311" s="52"/>
      <c r="C311" s="52"/>
      <c r="D311" s="52"/>
      <c r="E311" s="52"/>
      <c r="F311" s="52"/>
      <c r="G311" s="52"/>
      <c r="H311" s="52"/>
      <c r="I311" s="52"/>
      <c r="J311" s="52"/>
      <c r="K311" s="48">
        <f t="shared" ref="K311:M311" si="997">K9+K17+K106+K109+K125+K133+K156+K159+K167+K192+K196+K212+K247+K259+K266+K306</f>
        <v>0</v>
      </c>
      <c r="L311" s="48">
        <f t="shared" si="997"/>
        <v>0</v>
      </c>
      <c r="M311" s="48">
        <f t="shared" si="997"/>
        <v>0</v>
      </c>
      <c r="N311" s="52"/>
      <c r="O311" s="52"/>
      <c r="P311" s="52"/>
      <c r="Q311" s="47"/>
      <c r="R311" s="48">
        <f>R9+R17+R106+R109+R125+R133+R156+R159+R167+R192+R196+R212+R247+R259+R266+R306</f>
        <v>0</v>
      </c>
      <c r="S311" s="48">
        <f t="shared" ref="S311:T311" si="998">S9+S17+S106+S109+S125+S133+S156+S159+S167+S192+S196+S212+S247+S259+S266+S306</f>
        <v>0</v>
      </c>
      <c r="T311" s="48">
        <f t="shared" si="998"/>
        <v>0</v>
      </c>
      <c r="U311"/>
      <c r="V311"/>
      <c r="W311"/>
      <c r="X311"/>
      <c r="Y311"/>
      <c r="Z311"/>
      <c r="AA311"/>
      <c r="AB311"/>
      <c r="AC311"/>
    </row>
    <row r="312" spans="1:29" x14ac:dyDescent="0.25">
      <c r="A312" s="26"/>
      <c r="B312" s="26"/>
      <c r="C312" s="26"/>
      <c r="D312" s="26"/>
      <c r="E312" s="26"/>
      <c r="F312" s="26"/>
      <c r="G312" s="27"/>
      <c r="H312" s="27"/>
      <c r="I312" s="27"/>
      <c r="J312" s="28"/>
      <c r="K312" s="28"/>
      <c r="L312" s="59"/>
      <c r="M312" s="59"/>
      <c r="N312" s="28"/>
      <c r="O312" s="28"/>
      <c r="P312" s="29"/>
      <c r="Q312" s="29"/>
      <c r="R312" s="29"/>
      <c r="S312" s="29"/>
      <c r="T312" s="49"/>
      <c r="U312"/>
      <c r="V312"/>
      <c r="W312"/>
      <c r="X312"/>
      <c r="Y312"/>
      <c r="Z312"/>
      <c r="AA312"/>
      <c r="AB312"/>
      <c r="AC312"/>
    </row>
    <row r="313" spans="1:29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50"/>
      <c r="U313"/>
      <c r="V313"/>
      <c r="W313"/>
      <c r="X313"/>
      <c r="Y313"/>
      <c r="Z313"/>
      <c r="AA313"/>
      <c r="AB313"/>
      <c r="AC313"/>
    </row>
    <row r="314" spans="1:29" x14ac:dyDescent="0.25">
      <c r="H314" s="24"/>
      <c r="U314"/>
      <c r="V314"/>
      <c r="W314"/>
      <c r="X314"/>
      <c r="Y314"/>
      <c r="Z314"/>
      <c r="AA314"/>
      <c r="AB314"/>
      <c r="AC314"/>
    </row>
    <row r="315" spans="1:29" x14ac:dyDescent="0.25">
      <c r="H315" s="24"/>
      <c r="T315" s="60"/>
      <c r="U315"/>
      <c r="V315"/>
      <c r="W315"/>
      <c r="X315"/>
      <c r="Y315"/>
      <c r="Z315"/>
      <c r="AA315"/>
      <c r="AB315"/>
      <c r="AC315"/>
    </row>
    <row r="316" spans="1:29" x14ac:dyDescent="0.25">
      <c r="H316" s="24"/>
      <c r="U316"/>
      <c r="V316"/>
      <c r="W316"/>
      <c r="X316"/>
      <c r="Y316"/>
      <c r="Z316"/>
      <c r="AA316"/>
      <c r="AB316"/>
      <c r="AC316"/>
    </row>
    <row r="317" spans="1:29" x14ac:dyDescent="0.25">
      <c r="H317" s="24"/>
      <c r="T317" s="60"/>
      <c r="U317"/>
      <c r="V317"/>
      <c r="W317"/>
      <c r="X317"/>
      <c r="Y317"/>
      <c r="Z317"/>
      <c r="AA317"/>
      <c r="AB317"/>
      <c r="AC317"/>
    </row>
    <row r="318" spans="1:29" x14ac:dyDescent="0.25">
      <c r="H318" s="24"/>
      <c r="U318"/>
      <c r="V318"/>
      <c r="W318"/>
      <c r="X318"/>
      <c r="Y318"/>
      <c r="Z318"/>
      <c r="AA318"/>
      <c r="AB318"/>
      <c r="AC318"/>
    </row>
    <row r="319" spans="1:29" x14ac:dyDescent="0.25">
      <c r="H319" s="24"/>
      <c r="U319"/>
      <c r="V319"/>
      <c r="W319"/>
      <c r="X319"/>
      <c r="Y319"/>
      <c r="Z319"/>
      <c r="AA319"/>
      <c r="AB319"/>
      <c r="AC319"/>
    </row>
    <row r="320" spans="1:29" x14ac:dyDescent="0.25">
      <c r="H320" s="24"/>
      <c r="U320"/>
      <c r="V320"/>
      <c r="W320"/>
      <c r="X320"/>
      <c r="Y320"/>
      <c r="Z320"/>
      <c r="AA320"/>
      <c r="AB320"/>
      <c r="AC320"/>
    </row>
    <row r="321" spans="8:29" x14ac:dyDescent="0.25">
      <c r="H321" s="24"/>
      <c r="U321"/>
      <c r="V321"/>
      <c r="W321"/>
      <c r="X321"/>
      <c r="Y321"/>
      <c r="Z321"/>
      <c r="AA321"/>
      <c r="AB321"/>
      <c r="AC321"/>
    </row>
    <row r="322" spans="8:29" x14ac:dyDescent="0.25">
      <c r="H322" s="24"/>
      <c r="U322"/>
      <c r="V322"/>
      <c r="W322"/>
      <c r="X322"/>
      <c r="Y322"/>
      <c r="Z322"/>
      <c r="AA322"/>
      <c r="AB322"/>
      <c r="AC322"/>
    </row>
    <row r="323" spans="8:29" x14ac:dyDescent="0.25">
      <c r="H323" s="24"/>
      <c r="U323"/>
      <c r="V323"/>
      <c r="W323"/>
      <c r="X323"/>
      <c r="Y323"/>
      <c r="Z323"/>
      <c r="AA323"/>
      <c r="AB323"/>
      <c r="AC323"/>
    </row>
    <row r="324" spans="8:29" x14ac:dyDescent="0.25">
      <c r="H324" s="24"/>
      <c r="U324"/>
      <c r="V324"/>
      <c r="W324"/>
      <c r="X324"/>
      <c r="Y324"/>
      <c r="Z324"/>
      <c r="AA324"/>
      <c r="AB324"/>
      <c r="AC324"/>
    </row>
    <row r="325" spans="8:29" x14ac:dyDescent="0.25">
      <c r="H325" s="24"/>
      <c r="U325"/>
      <c r="V325"/>
      <c r="W325"/>
      <c r="X325"/>
      <c r="Y325"/>
      <c r="Z325"/>
      <c r="AA325"/>
      <c r="AB325"/>
      <c r="AC325"/>
    </row>
    <row r="326" spans="8:29" x14ac:dyDescent="0.25">
      <c r="H326" s="24"/>
      <c r="U326"/>
      <c r="V326"/>
      <c r="W326"/>
      <c r="X326"/>
      <c r="Y326"/>
      <c r="Z326"/>
      <c r="AA326"/>
      <c r="AB326"/>
      <c r="AC326"/>
    </row>
    <row r="327" spans="8:29" x14ac:dyDescent="0.25">
      <c r="H327" s="24"/>
      <c r="U327"/>
      <c r="V327"/>
      <c r="W327"/>
      <c r="X327"/>
      <c r="Y327"/>
      <c r="Z327"/>
      <c r="AA327"/>
      <c r="AB327"/>
      <c r="AC327"/>
    </row>
    <row r="328" spans="8:29" x14ac:dyDescent="0.25">
      <c r="H328" s="24"/>
      <c r="U328"/>
      <c r="V328"/>
      <c r="W328"/>
      <c r="X328"/>
      <c r="Y328"/>
      <c r="Z328"/>
      <c r="AA328"/>
      <c r="AB328"/>
      <c r="AC328"/>
    </row>
    <row r="329" spans="8:29" x14ac:dyDescent="0.25">
      <c r="H329" s="24"/>
      <c r="U329"/>
      <c r="V329"/>
      <c r="W329"/>
      <c r="X329"/>
      <c r="Y329"/>
      <c r="Z329"/>
      <c r="AA329"/>
      <c r="AB329"/>
      <c r="AC329"/>
    </row>
    <row r="330" spans="8:29" x14ac:dyDescent="0.25">
      <c r="H330" s="24"/>
      <c r="T330"/>
      <c r="U330"/>
      <c r="V330"/>
      <c r="W330"/>
      <c r="X330"/>
      <c r="Y330"/>
      <c r="Z330"/>
      <c r="AA330"/>
      <c r="AB330"/>
      <c r="AC330"/>
    </row>
    <row r="331" spans="8:29" x14ac:dyDescent="0.25">
      <c r="H331" s="24"/>
      <c r="T331"/>
      <c r="U331"/>
      <c r="V331"/>
      <c r="W331"/>
      <c r="X331"/>
      <c r="Y331"/>
      <c r="Z331"/>
      <c r="AA331"/>
      <c r="AB331"/>
      <c r="AC331"/>
    </row>
    <row r="332" spans="8:29" x14ac:dyDescent="0.25">
      <c r="H332" s="24"/>
      <c r="T332"/>
      <c r="U332"/>
      <c r="V332"/>
      <c r="W332"/>
      <c r="X332"/>
      <c r="Y332"/>
      <c r="Z332"/>
      <c r="AA332"/>
      <c r="AB332"/>
      <c r="AC332"/>
    </row>
    <row r="333" spans="8:29" x14ac:dyDescent="0.25">
      <c r="H333" s="24"/>
      <c r="T333"/>
      <c r="U333"/>
      <c r="V333"/>
      <c r="W333"/>
      <c r="X333"/>
      <c r="Y333"/>
      <c r="Z333"/>
      <c r="AA333"/>
      <c r="AB333"/>
      <c r="AC333"/>
    </row>
    <row r="334" spans="8:29" x14ac:dyDescent="0.25">
      <c r="H334" s="24"/>
      <c r="T334"/>
      <c r="U334"/>
      <c r="V334"/>
      <c r="W334"/>
      <c r="X334"/>
      <c r="Y334"/>
      <c r="Z334"/>
      <c r="AA334"/>
      <c r="AB334"/>
      <c r="AC334"/>
    </row>
    <row r="335" spans="8:29" x14ac:dyDescent="0.25">
      <c r="H335" s="24"/>
      <c r="T335"/>
      <c r="U335"/>
      <c r="V335"/>
      <c r="W335"/>
      <c r="X335"/>
      <c r="Y335"/>
      <c r="Z335"/>
      <c r="AA335"/>
      <c r="AB335"/>
      <c r="AC335"/>
    </row>
    <row r="336" spans="8:29" x14ac:dyDescent="0.25">
      <c r="H336" s="24"/>
      <c r="T336"/>
      <c r="U336"/>
      <c r="V336"/>
      <c r="W336"/>
      <c r="X336"/>
      <c r="Y336"/>
      <c r="Z336"/>
      <c r="AA336"/>
      <c r="AB336"/>
      <c r="AC336"/>
    </row>
    <row r="337" spans="8:29" x14ac:dyDescent="0.25">
      <c r="H337" s="24"/>
      <c r="T337"/>
      <c r="U337"/>
      <c r="V337"/>
      <c r="W337"/>
      <c r="X337"/>
      <c r="Y337"/>
      <c r="Z337"/>
      <c r="AA337"/>
      <c r="AB337"/>
      <c r="AC337"/>
    </row>
    <row r="338" spans="8:29" x14ac:dyDescent="0.25">
      <c r="H338" s="24"/>
      <c r="T338"/>
      <c r="U338"/>
      <c r="V338"/>
      <c r="W338"/>
      <c r="X338"/>
      <c r="Y338"/>
      <c r="Z338"/>
      <c r="AA338"/>
      <c r="AB338"/>
      <c r="AC338"/>
    </row>
    <row r="339" spans="8:29" x14ac:dyDescent="0.25">
      <c r="H339" s="24"/>
      <c r="T339"/>
      <c r="U339"/>
      <c r="V339"/>
      <c r="W339"/>
      <c r="X339"/>
      <c r="Y339"/>
      <c r="Z339"/>
      <c r="AA339"/>
      <c r="AB339"/>
      <c r="AC339"/>
    </row>
    <row r="340" spans="8:29" x14ac:dyDescent="0.25">
      <c r="H340" s="24"/>
      <c r="T340"/>
      <c r="U340"/>
      <c r="V340"/>
      <c r="W340"/>
      <c r="X340"/>
      <c r="Y340"/>
      <c r="Z340"/>
      <c r="AA340"/>
      <c r="AB340"/>
      <c r="AC340"/>
    </row>
    <row r="341" spans="8:29" x14ac:dyDescent="0.25">
      <c r="H341" s="24"/>
      <c r="T341"/>
      <c r="U341"/>
      <c r="V341"/>
      <c r="W341"/>
      <c r="X341"/>
      <c r="Y341"/>
      <c r="Z341"/>
      <c r="AA341"/>
      <c r="AB341"/>
      <c r="AC341"/>
    </row>
  </sheetData>
  <mergeCells count="16">
    <mergeCell ref="A2:T2"/>
    <mergeCell ref="C3:P3"/>
    <mergeCell ref="C4:P4"/>
    <mergeCell ref="Q6:Q7"/>
    <mergeCell ref="K6:M6"/>
    <mergeCell ref="A1:T1"/>
    <mergeCell ref="C5:P5"/>
    <mergeCell ref="A6:A7"/>
    <mergeCell ref="C6:C7"/>
    <mergeCell ref="D6:D7"/>
    <mergeCell ref="E6:E7"/>
    <mergeCell ref="G6:G7"/>
    <mergeCell ref="H6:J6"/>
    <mergeCell ref="N6:P6"/>
    <mergeCell ref="R6:T6"/>
    <mergeCell ref="B6:B7"/>
  </mergeCells>
  <phoneticPr fontId="16" type="noConversion"/>
  <dataValidations disablePrompts="1" count="1">
    <dataValidation type="list" allowBlank="1" showInputMessage="1" showErrorMessage="1" sqref="Q169:Q171 Q10:Q15 Q260:Q264 Q244:Q245 Q214:Q216 Q248:Q257 Q114:Q117 Q107 Q127:Q128 Q130:Q131 Q119:Q123 Q145:Q146 Q148 Q135:Q143 Q161:Q162 Q164:Q165 Q193:Q194 Q307:Q309 Q34:Q37 Q111:Q112 Q197:Q210 Q19:Q32 Q39:Q45 Q62 Q47:Q53 Q218:Q220 Q188:Q190 Q157 Q55:Q60 Q65:Q69 Q71:Q73 Q75:Q87 Q89:Q92 Q95:Q97 Q99:Q101 Q103:Q104 Q150:Q154 Q173:Q174 Q177:Q180 Q182:Q184 Q186 Q222 Q224:Q227 Q229:Q231 Q233:Q238 Q240 Q242 Q267:Q304">
      <formula1>"BDI 1,BDI 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6" fitToHeight="0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8"/>
  <sheetViews>
    <sheetView workbookViewId="0">
      <selection activeCell="J75" sqref="J75"/>
    </sheetView>
  </sheetViews>
  <sheetFormatPr defaultRowHeight="15" x14ac:dyDescent="0.25"/>
  <cols>
    <col min="17" max="17" width="21.140625" customWidth="1"/>
  </cols>
  <sheetData>
    <row r="1" spans="1:9" x14ac:dyDescent="0.25">
      <c r="A1">
        <v>7.5</v>
      </c>
    </row>
    <row r="2" spans="1:9" x14ac:dyDescent="0.25">
      <c r="A2">
        <v>9</v>
      </c>
    </row>
    <row r="3" spans="1:9" x14ac:dyDescent="0.25">
      <c r="A3">
        <v>2.52</v>
      </c>
    </row>
    <row r="4" spans="1:9" x14ac:dyDescent="0.25">
      <c r="A4">
        <v>3.15</v>
      </c>
    </row>
    <row r="5" spans="1:9" x14ac:dyDescent="0.25">
      <c r="A5">
        <v>3.84</v>
      </c>
    </row>
    <row r="6" spans="1:9" x14ac:dyDescent="0.25">
      <c r="A6">
        <v>8.5500000000000007</v>
      </c>
    </row>
    <row r="7" spans="1:9" x14ac:dyDescent="0.25">
      <c r="A7">
        <f>SUM(A1:A6)</f>
        <v>34.56</v>
      </c>
      <c r="B7">
        <f>A7*0.15</f>
        <v>5.1840000000000002</v>
      </c>
    </row>
    <row r="13" spans="1:9" x14ac:dyDescent="0.25">
      <c r="D13">
        <v>5.65</v>
      </c>
    </row>
    <row r="14" spans="1:9" x14ac:dyDescent="0.25">
      <c r="D14">
        <v>5.65</v>
      </c>
      <c r="F14">
        <v>1.2</v>
      </c>
    </row>
    <row r="15" spans="1:9" x14ac:dyDescent="0.25">
      <c r="D15">
        <v>6.75</v>
      </c>
      <c r="F15">
        <v>1.2</v>
      </c>
      <c r="I15">
        <f>1.2*1.65+1.2*1.3+2.4*2*0.35/2</f>
        <v>4.38</v>
      </c>
    </row>
    <row r="16" spans="1:9" x14ac:dyDescent="0.25">
      <c r="D16">
        <v>6.75</v>
      </c>
      <c r="F16">
        <v>2.4</v>
      </c>
    </row>
    <row r="17" spans="2:23" x14ac:dyDescent="0.25">
      <c r="D17">
        <v>2.65</v>
      </c>
      <c r="F17">
        <v>2.4</v>
      </c>
    </row>
    <row r="18" spans="2:23" x14ac:dyDescent="0.25">
      <c r="D18">
        <v>1.35</v>
      </c>
      <c r="F18">
        <f>SUM(F14:F17)</f>
        <v>7.1999999999999993</v>
      </c>
    </row>
    <row r="19" spans="2:23" x14ac:dyDescent="0.25">
      <c r="D19">
        <v>2.1</v>
      </c>
    </row>
    <row r="20" spans="2:23" x14ac:dyDescent="0.25">
      <c r="D20">
        <f>SUM(D13:D19)</f>
        <v>30.900000000000002</v>
      </c>
    </row>
    <row r="25" spans="2:23" x14ac:dyDescent="0.25">
      <c r="R25" t="s">
        <v>175</v>
      </c>
    </row>
    <row r="26" spans="2:23" x14ac:dyDescent="0.25">
      <c r="B26">
        <v>1.26</v>
      </c>
      <c r="C26">
        <v>3</v>
      </c>
      <c r="D26">
        <f>C26*B26</f>
        <v>3.7800000000000002</v>
      </c>
      <c r="G26">
        <v>0.3</v>
      </c>
      <c r="H26">
        <v>2</v>
      </c>
      <c r="I26">
        <f>H26*G26</f>
        <v>0.6</v>
      </c>
      <c r="M26">
        <f>N26*O26*P26*Q26</f>
        <v>0.4200000000000001</v>
      </c>
      <c r="N26">
        <v>3</v>
      </c>
      <c r="O26">
        <v>0.2</v>
      </c>
      <c r="P26">
        <v>0.2</v>
      </c>
      <c r="Q26">
        <v>3.5</v>
      </c>
      <c r="R26">
        <f>(O26*Q26*2+P26*Q26*2)*N26</f>
        <v>8.4</v>
      </c>
      <c r="T26">
        <f>Q26*N26*4</f>
        <v>42</v>
      </c>
      <c r="W26">
        <f>N26*Q26</f>
        <v>10.5</v>
      </c>
    </row>
    <row r="27" spans="2:23" x14ac:dyDescent="0.25">
      <c r="B27">
        <v>3.18</v>
      </c>
      <c r="C27">
        <v>5</v>
      </c>
      <c r="D27">
        <f t="shared" ref="D27:D46" si="0">C27*B27</f>
        <v>15.9</v>
      </c>
      <c r="G27">
        <v>1.3</v>
      </c>
      <c r="H27">
        <v>6</v>
      </c>
      <c r="I27">
        <f t="shared" ref="I27:I56" si="1">H27*G27</f>
        <v>7.8000000000000007</v>
      </c>
      <c r="M27">
        <f t="shared" ref="M27:M29" si="2">N27*O27*P27*Q27</f>
        <v>0.42</v>
      </c>
      <c r="N27">
        <v>5</v>
      </c>
      <c r="O27">
        <v>0.2</v>
      </c>
      <c r="P27">
        <v>0.15</v>
      </c>
      <c r="Q27">
        <v>2.8</v>
      </c>
      <c r="R27">
        <f t="shared" ref="R27:R29" si="3">(O27*Q27*2+P27*Q27*2)*N27</f>
        <v>9.8000000000000007</v>
      </c>
      <c r="T27">
        <f t="shared" ref="T27:T29" si="4">Q27*N27*4</f>
        <v>56</v>
      </c>
      <c r="W27">
        <f t="shared" ref="W27:W29" si="5">N27*Q27</f>
        <v>14</v>
      </c>
    </row>
    <row r="28" spans="2:23" x14ac:dyDescent="0.25">
      <c r="B28">
        <v>2.25</v>
      </c>
      <c r="C28">
        <v>5</v>
      </c>
      <c r="D28">
        <f t="shared" si="0"/>
        <v>11.25</v>
      </c>
      <c r="G28">
        <v>1</v>
      </c>
      <c r="H28">
        <v>3</v>
      </c>
      <c r="I28">
        <f t="shared" si="1"/>
        <v>3</v>
      </c>
      <c r="M28">
        <f t="shared" si="2"/>
        <v>0.19349999999999998</v>
      </c>
      <c r="N28">
        <v>2</v>
      </c>
      <c r="O28">
        <v>0.15</v>
      </c>
      <c r="P28">
        <v>0.15</v>
      </c>
      <c r="Q28">
        <v>4.3</v>
      </c>
      <c r="R28">
        <f t="shared" si="3"/>
        <v>5.1599999999999993</v>
      </c>
      <c r="T28">
        <f t="shared" si="4"/>
        <v>34.4</v>
      </c>
      <c r="W28">
        <f t="shared" si="5"/>
        <v>8.6</v>
      </c>
    </row>
    <row r="29" spans="2:23" x14ac:dyDescent="0.25">
      <c r="B29">
        <v>1.33</v>
      </c>
      <c r="C29">
        <v>5</v>
      </c>
      <c r="D29">
        <f t="shared" si="0"/>
        <v>6.65</v>
      </c>
      <c r="G29">
        <v>1.3</v>
      </c>
      <c r="H29">
        <v>3</v>
      </c>
      <c r="I29">
        <f t="shared" si="1"/>
        <v>3.9000000000000004</v>
      </c>
      <c r="M29">
        <f t="shared" si="2"/>
        <v>0.17549999999999999</v>
      </c>
      <c r="N29">
        <v>2</v>
      </c>
      <c r="O29">
        <v>0.15</v>
      </c>
      <c r="P29">
        <v>0.15</v>
      </c>
      <c r="Q29">
        <v>3.9</v>
      </c>
      <c r="R29">
        <f t="shared" si="3"/>
        <v>4.68</v>
      </c>
      <c r="T29">
        <f t="shared" si="4"/>
        <v>31.2</v>
      </c>
      <c r="W29">
        <f t="shared" si="5"/>
        <v>7.8</v>
      </c>
    </row>
    <row r="30" spans="2:23" x14ac:dyDescent="0.25">
      <c r="B30">
        <v>1.24</v>
      </c>
      <c r="C30">
        <v>5</v>
      </c>
      <c r="D30">
        <f t="shared" si="0"/>
        <v>6.2</v>
      </c>
      <c r="G30">
        <v>1.8</v>
      </c>
      <c r="H30">
        <v>3</v>
      </c>
      <c r="I30">
        <f t="shared" si="1"/>
        <v>5.4</v>
      </c>
      <c r="M30">
        <f>SUM(M26:M29)</f>
        <v>1.2090000000000001</v>
      </c>
      <c r="R30">
        <f>SUM(R26:R29)</f>
        <v>28.040000000000003</v>
      </c>
      <c r="T30">
        <f>SUM(T26:T29)</f>
        <v>163.6</v>
      </c>
      <c r="U30">
        <f>T30*1.1</f>
        <v>179.96</v>
      </c>
      <c r="W30">
        <f>SUM(W26:W29)</f>
        <v>40.9</v>
      </c>
    </row>
    <row r="31" spans="2:23" x14ac:dyDescent="0.25">
      <c r="B31">
        <v>1.27</v>
      </c>
      <c r="C31">
        <v>3</v>
      </c>
      <c r="D31">
        <f t="shared" si="0"/>
        <v>3.81</v>
      </c>
      <c r="G31">
        <v>1</v>
      </c>
      <c r="H31">
        <v>3</v>
      </c>
      <c r="I31">
        <f t="shared" si="1"/>
        <v>3</v>
      </c>
      <c r="U31">
        <f>U30*0.617</f>
        <v>111.03532</v>
      </c>
    </row>
    <row r="32" spans="2:23" x14ac:dyDescent="0.25">
      <c r="B32">
        <v>1.48</v>
      </c>
      <c r="C32">
        <v>3</v>
      </c>
      <c r="D32">
        <f t="shared" si="0"/>
        <v>4.4399999999999995</v>
      </c>
      <c r="G32">
        <v>1.3</v>
      </c>
      <c r="H32">
        <v>3</v>
      </c>
      <c r="I32">
        <f t="shared" si="1"/>
        <v>3.9000000000000004</v>
      </c>
    </row>
    <row r="33" spans="2:20" x14ac:dyDescent="0.25">
      <c r="B33">
        <v>1.28</v>
      </c>
      <c r="C33">
        <v>2</v>
      </c>
      <c r="D33">
        <f t="shared" si="0"/>
        <v>2.56</v>
      </c>
      <c r="G33">
        <v>0.6</v>
      </c>
      <c r="H33">
        <v>3</v>
      </c>
      <c r="I33">
        <f t="shared" si="1"/>
        <v>1.7999999999999998</v>
      </c>
    </row>
    <row r="34" spans="2:20" x14ac:dyDescent="0.25">
      <c r="B34">
        <v>1</v>
      </c>
      <c r="C34">
        <v>6</v>
      </c>
      <c r="D34">
        <f t="shared" si="0"/>
        <v>6</v>
      </c>
      <c r="G34">
        <v>0.3</v>
      </c>
      <c r="H34">
        <v>5</v>
      </c>
      <c r="I34">
        <f t="shared" si="1"/>
        <v>1.5</v>
      </c>
      <c r="M34">
        <f>N34*O34*P34</f>
        <v>0.34600000000000009</v>
      </c>
      <c r="N34">
        <v>8.65</v>
      </c>
      <c r="O34">
        <v>0.2</v>
      </c>
      <c r="P34">
        <v>0.2</v>
      </c>
      <c r="Q34">
        <f>N34*O34+N34*P34*2</f>
        <v>5.19</v>
      </c>
    </row>
    <row r="35" spans="2:20" x14ac:dyDescent="0.25">
      <c r="B35">
        <v>1.97</v>
      </c>
      <c r="C35">
        <v>5</v>
      </c>
      <c r="D35">
        <f t="shared" si="0"/>
        <v>9.85</v>
      </c>
      <c r="G35">
        <v>2</v>
      </c>
      <c r="H35">
        <v>3</v>
      </c>
      <c r="I35">
        <f t="shared" si="1"/>
        <v>6</v>
      </c>
      <c r="M35">
        <f t="shared" ref="M35:M39" si="6">N35*O35*P35</f>
        <v>0.39900000000000002</v>
      </c>
      <c r="N35">
        <f>6.65*2</f>
        <v>13.3</v>
      </c>
      <c r="O35">
        <v>0.15</v>
      </c>
      <c r="P35">
        <v>0.2</v>
      </c>
      <c r="Q35">
        <f t="shared" ref="Q35:Q39" si="7">N35*O35+N35*P35*2</f>
        <v>7.3150000000000004</v>
      </c>
    </row>
    <row r="36" spans="2:20" x14ac:dyDescent="0.25">
      <c r="B36">
        <v>1.32</v>
      </c>
      <c r="C36">
        <v>3</v>
      </c>
      <c r="D36">
        <f t="shared" si="0"/>
        <v>3.96</v>
      </c>
      <c r="G36">
        <v>1.3</v>
      </c>
      <c r="H36">
        <v>5</v>
      </c>
      <c r="I36">
        <f t="shared" si="1"/>
        <v>6.5</v>
      </c>
      <c r="M36">
        <f t="shared" si="6"/>
        <v>0.49320000000000008</v>
      </c>
      <c r="N36">
        <f>5.48*3</f>
        <v>16.440000000000001</v>
      </c>
      <c r="O36">
        <v>0.15</v>
      </c>
      <c r="P36">
        <v>0.2</v>
      </c>
      <c r="Q36">
        <f t="shared" si="7"/>
        <v>9.0420000000000016</v>
      </c>
    </row>
    <row r="37" spans="2:20" x14ac:dyDescent="0.25">
      <c r="B37">
        <v>1.43</v>
      </c>
      <c r="C37">
        <v>6</v>
      </c>
      <c r="D37">
        <f t="shared" si="0"/>
        <v>8.58</v>
      </c>
      <c r="G37">
        <v>1.3</v>
      </c>
      <c r="H37">
        <v>5</v>
      </c>
      <c r="I37">
        <f t="shared" si="1"/>
        <v>6.5</v>
      </c>
      <c r="M37">
        <f t="shared" si="6"/>
        <v>3.3000000000000002E-2</v>
      </c>
      <c r="N37">
        <v>1.1000000000000001</v>
      </c>
      <c r="O37">
        <v>0.15</v>
      </c>
      <c r="P37">
        <v>0.2</v>
      </c>
      <c r="Q37">
        <f t="shared" si="7"/>
        <v>0.60500000000000009</v>
      </c>
    </row>
    <row r="38" spans="2:20" x14ac:dyDescent="0.25">
      <c r="B38">
        <v>1.17</v>
      </c>
      <c r="C38">
        <v>3</v>
      </c>
      <c r="D38">
        <f t="shared" si="0"/>
        <v>3.51</v>
      </c>
      <c r="G38">
        <v>1.3</v>
      </c>
      <c r="H38">
        <v>5</v>
      </c>
      <c r="I38">
        <f t="shared" si="1"/>
        <v>6.5</v>
      </c>
      <c r="M38">
        <f t="shared" si="6"/>
        <v>6.1499999999999992E-2</v>
      </c>
      <c r="N38">
        <v>2.0499999999999998</v>
      </c>
      <c r="O38">
        <v>0.15</v>
      </c>
      <c r="P38">
        <v>0.2</v>
      </c>
      <c r="Q38">
        <f t="shared" si="7"/>
        <v>1.1274999999999999</v>
      </c>
    </row>
    <row r="39" spans="2:20" x14ac:dyDescent="0.25">
      <c r="B39">
        <v>1.92</v>
      </c>
      <c r="C39">
        <v>5</v>
      </c>
      <c r="D39">
        <f t="shared" si="0"/>
        <v>9.6</v>
      </c>
      <c r="G39">
        <v>0.3</v>
      </c>
      <c r="H39">
        <v>0</v>
      </c>
      <c r="I39">
        <f t="shared" si="1"/>
        <v>0</v>
      </c>
      <c r="M39">
        <f t="shared" si="6"/>
        <v>0.19500000000000001</v>
      </c>
      <c r="N39">
        <f>1.2+1.2+2.05*2</f>
        <v>6.5</v>
      </c>
      <c r="O39">
        <v>0.15</v>
      </c>
      <c r="P39">
        <v>0.2</v>
      </c>
      <c r="Q39">
        <f t="shared" si="7"/>
        <v>3.5750000000000002</v>
      </c>
    </row>
    <row r="40" spans="2:20" x14ac:dyDescent="0.25">
      <c r="B40">
        <v>1.02</v>
      </c>
      <c r="C40">
        <v>3</v>
      </c>
      <c r="D40">
        <f t="shared" si="0"/>
        <v>3.06</v>
      </c>
      <c r="G40">
        <v>2.2999999999999998</v>
      </c>
      <c r="H40">
        <v>3</v>
      </c>
      <c r="I40">
        <f t="shared" si="1"/>
        <v>6.8999999999999995</v>
      </c>
      <c r="M40">
        <f>SUM(M34:M39)</f>
        <v>1.5277000000000001</v>
      </c>
      <c r="N40">
        <f>SUM(N34:N39)</f>
        <v>48.04</v>
      </c>
      <c r="Q40">
        <f>SUM(Q34:Q39)</f>
        <v>26.854500000000005</v>
      </c>
    </row>
    <row r="41" spans="2:20" x14ac:dyDescent="0.25">
      <c r="B41">
        <v>1.34</v>
      </c>
      <c r="C41">
        <v>5</v>
      </c>
      <c r="D41">
        <f t="shared" si="0"/>
        <v>6.7</v>
      </c>
      <c r="G41">
        <v>2.1</v>
      </c>
      <c r="H41">
        <v>3</v>
      </c>
      <c r="I41">
        <f t="shared" si="1"/>
        <v>6.3000000000000007</v>
      </c>
      <c r="N41">
        <f>N40*4</f>
        <v>192.16</v>
      </c>
    </row>
    <row r="42" spans="2:20" x14ac:dyDescent="0.25">
      <c r="B42">
        <v>1.01</v>
      </c>
      <c r="C42">
        <v>8</v>
      </c>
      <c r="D42">
        <f t="shared" si="0"/>
        <v>8.08</v>
      </c>
      <c r="G42">
        <v>1.3</v>
      </c>
      <c r="H42">
        <v>5</v>
      </c>
      <c r="I42">
        <f t="shared" si="1"/>
        <v>6.5</v>
      </c>
      <c r="N42">
        <f>N41*1.1*0.395</f>
        <v>83.493520000000004</v>
      </c>
    </row>
    <row r="43" spans="2:20" x14ac:dyDescent="0.25">
      <c r="B43">
        <v>1.1200000000000001</v>
      </c>
      <c r="C43">
        <v>2</v>
      </c>
      <c r="D43">
        <f t="shared" si="0"/>
        <v>2.2400000000000002</v>
      </c>
      <c r="G43">
        <v>1</v>
      </c>
      <c r="H43">
        <v>3</v>
      </c>
      <c r="I43">
        <f t="shared" si="1"/>
        <v>3</v>
      </c>
    </row>
    <row r="44" spans="2:20" x14ac:dyDescent="0.25">
      <c r="B44">
        <v>0.95</v>
      </c>
      <c r="C44">
        <v>5</v>
      </c>
      <c r="D44">
        <f t="shared" si="0"/>
        <v>4.75</v>
      </c>
      <c r="G44">
        <v>2.2400000000000002</v>
      </c>
      <c r="H44">
        <v>3</v>
      </c>
      <c r="I44">
        <f t="shared" si="1"/>
        <v>6.7200000000000006</v>
      </c>
    </row>
    <row r="45" spans="2:20" x14ac:dyDescent="0.25">
      <c r="B45">
        <v>0.83</v>
      </c>
      <c r="C45">
        <v>0</v>
      </c>
      <c r="D45">
        <f t="shared" si="0"/>
        <v>0</v>
      </c>
      <c r="G45">
        <v>2.2999999999999998</v>
      </c>
      <c r="H45">
        <v>3</v>
      </c>
      <c r="I45">
        <f t="shared" si="1"/>
        <v>6.8999999999999995</v>
      </c>
    </row>
    <row r="46" spans="2:20" x14ac:dyDescent="0.25">
      <c r="B46">
        <v>1.1499999999999999</v>
      </c>
      <c r="C46">
        <v>5</v>
      </c>
      <c r="D46">
        <f t="shared" si="0"/>
        <v>5.75</v>
      </c>
      <c r="G46">
        <v>2.2999999999999998</v>
      </c>
      <c r="H46">
        <v>3</v>
      </c>
      <c r="I46">
        <f t="shared" si="1"/>
        <v>6.8999999999999995</v>
      </c>
      <c r="Q46">
        <f>48.04/0.15</f>
        <v>320.26666666666665</v>
      </c>
    </row>
    <row r="47" spans="2:20" x14ac:dyDescent="0.25">
      <c r="B47">
        <f>SUM(B26:B46)</f>
        <v>29.52</v>
      </c>
      <c r="D47" s="61">
        <f>SUM(D26:D46)</f>
        <v>126.66999999999999</v>
      </c>
      <c r="G47">
        <v>1.3</v>
      </c>
      <c r="H47">
        <v>5</v>
      </c>
      <c r="I47">
        <f t="shared" si="1"/>
        <v>6.5</v>
      </c>
      <c r="Q47">
        <v>321</v>
      </c>
      <c r="T47">
        <f>321+273</f>
        <v>594</v>
      </c>
    </row>
    <row r="48" spans="2:20" x14ac:dyDescent="0.25">
      <c r="G48">
        <v>1</v>
      </c>
      <c r="H48">
        <v>3</v>
      </c>
      <c r="I48">
        <f t="shared" si="1"/>
        <v>3</v>
      </c>
      <c r="Q48">
        <f>40.9/0.15</f>
        <v>272.66666666666669</v>
      </c>
      <c r="T48">
        <f>T47*1.04</f>
        <v>617.76</v>
      </c>
    </row>
    <row r="49" spans="4:25" x14ac:dyDescent="0.25">
      <c r="G49">
        <v>2.2000000000000002</v>
      </c>
      <c r="H49">
        <v>3</v>
      </c>
      <c r="I49">
        <f t="shared" si="1"/>
        <v>6.6000000000000005</v>
      </c>
      <c r="Q49">
        <v>273</v>
      </c>
      <c r="T49">
        <f>T48*0.245*1.1</f>
        <v>166.48632000000001</v>
      </c>
    </row>
    <row r="50" spans="4:25" x14ac:dyDescent="0.25">
      <c r="G50">
        <v>0.9</v>
      </c>
      <c r="H50">
        <v>3</v>
      </c>
      <c r="I50">
        <f t="shared" si="1"/>
        <v>2.7</v>
      </c>
    </row>
    <row r="51" spans="4:25" x14ac:dyDescent="0.25">
      <c r="G51">
        <v>0.3</v>
      </c>
      <c r="H51">
        <v>6</v>
      </c>
      <c r="I51">
        <f t="shared" si="1"/>
        <v>1.7999999999999998</v>
      </c>
    </row>
    <row r="52" spans="4:25" x14ac:dyDescent="0.25">
      <c r="D52">
        <f>0.83*3</f>
        <v>2.4899999999999998</v>
      </c>
      <c r="G52">
        <v>2</v>
      </c>
      <c r="H52">
        <v>3</v>
      </c>
      <c r="I52">
        <f t="shared" si="1"/>
        <v>6</v>
      </c>
    </row>
    <row r="53" spans="4:25" x14ac:dyDescent="0.25">
      <c r="D53">
        <f>1.15*3</f>
        <v>3.4499999999999997</v>
      </c>
      <c r="G53">
        <v>1.3</v>
      </c>
      <c r="H53">
        <v>8</v>
      </c>
      <c r="I53">
        <f t="shared" si="1"/>
        <v>10.4</v>
      </c>
    </row>
    <row r="54" spans="4:25" x14ac:dyDescent="0.25">
      <c r="D54">
        <f>1.3*3</f>
        <v>3.9000000000000004</v>
      </c>
      <c r="G54">
        <v>1.3</v>
      </c>
      <c r="H54">
        <v>2</v>
      </c>
      <c r="I54">
        <f t="shared" si="1"/>
        <v>2.6</v>
      </c>
    </row>
    <row r="55" spans="4:25" x14ac:dyDescent="0.25">
      <c r="D55">
        <f>0.3*3</f>
        <v>0.89999999999999991</v>
      </c>
      <c r="G55">
        <v>2.2999999999999998</v>
      </c>
      <c r="H55">
        <v>3</v>
      </c>
      <c r="I55">
        <f t="shared" si="1"/>
        <v>6.8999999999999995</v>
      </c>
    </row>
    <row r="56" spans="4:25" x14ac:dyDescent="0.25">
      <c r="D56">
        <f>SUM(D52:D55)</f>
        <v>10.74</v>
      </c>
      <c r="G56">
        <v>3</v>
      </c>
      <c r="H56">
        <v>0</v>
      </c>
      <c r="I56">
        <f t="shared" si="1"/>
        <v>0</v>
      </c>
    </row>
    <row r="57" spans="4:25" x14ac:dyDescent="0.25">
      <c r="G57">
        <f>SUM(G26:G56)</f>
        <v>44.239999999999995</v>
      </c>
      <c r="I57">
        <f>SUM(I26:I56)</f>
        <v>146.12</v>
      </c>
    </row>
    <row r="58" spans="4:25" x14ac:dyDescent="0.25">
      <c r="I58">
        <f>I57+D47</f>
        <v>272.78999999999996</v>
      </c>
    </row>
    <row r="62" spans="4:25" ht="48" x14ac:dyDescent="0.25">
      <c r="Q62" s="6" t="s">
        <v>187</v>
      </c>
    </row>
    <row r="64" spans="4:25" x14ac:dyDescent="0.25">
      <c r="Q64">
        <v>3</v>
      </c>
      <c r="R64">
        <v>0.2</v>
      </c>
      <c r="S64">
        <v>0.2</v>
      </c>
      <c r="T64">
        <v>3.5</v>
      </c>
      <c r="U64">
        <f>R64*Q64*T64</f>
        <v>2.1000000000000005</v>
      </c>
      <c r="V64">
        <f>Q64*S64*T64</f>
        <v>2.1000000000000005</v>
      </c>
      <c r="W64">
        <f>V64+U64</f>
        <v>4.2000000000000011</v>
      </c>
      <c r="Y64">
        <f>Q64*R64*S64*T64</f>
        <v>0.4200000000000001</v>
      </c>
    </row>
    <row r="65" spans="17:25" x14ac:dyDescent="0.25">
      <c r="Q65">
        <v>5</v>
      </c>
      <c r="R65">
        <v>0.15</v>
      </c>
      <c r="S65">
        <v>0.25</v>
      </c>
      <c r="T65">
        <v>2.8</v>
      </c>
      <c r="U65">
        <f t="shared" ref="U65:U67" si="8">R65*Q65*T65</f>
        <v>2.0999999999999996</v>
      </c>
      <c r="V65">
        <f t="shared" ref="V65:V67" si="9">Q65*S65*T65</f>
        <v>3.5</v>
      </c>
      <c r="W65">
        <f t="shared" ref="W65:W67" si="10">V65+U65</f>
        <v>5.6</v>
      </c>
      <c r="Y65">
        <f t="shared" ref="Y65:Y67" si="11">Q65*R65*S65*T65</f>
        <v>0.52499999999999991</v>
      </c>
    </row>
    <row r="66" spans="17:25" x14ac:dyDescent="0.25">
      <c r="Q66">
        <v>2</v>
      </c>
      <c r="R66">
        <v>0.15</v>
      </c>
      <c r="S66">
        <v>0.25</v>
      </c>
      <c r="T66">
        <v>4.3</v>
      </c>
      <c r="U66">
        <f t="shared" si="8"/>
        <v>1.2899999999999998</v>
      </c>
      <c r="V66">
        <f t="shared" si="9"/>
        <v>2.15</v>
      </c>
      <c r="W66">
        <f t="shared" si="10"/>
        <v>3.4399999999999995</v>
      </c>
      <c r="Y66">
        <f t="shared" si="11"/>
        <v>0.32249999999999995</v>
      </c>
    </row>
    <row r="67" spans="17:25" x14ac:dyDescent="0.25">
      <c r="Q67">
        <v>2</v>
      </c>
      <c r="R67">
        <v>0.15</v>
      </c>
      <c r="S67">
        <v>0.25</v>
      </c>
      <c r="T67">
        <v>3.9</v>
      </c>
      <c r="U67">
        <f t="shared" si="8"/>
        <v>1.17</v>
      </c>
      <c r="V67">
        <f t="shared" si="9"/>
        <v>1.95</v>
      </c>
      <c r="W67">
        <f t="shared" si="10"/>
        <v>3.12</v>
      </c>
      <c r="Y67">
        <f t="shared" si="11"/>
        <v>0.29249999999999998</v>
      </c>
    </row>
    <row r="68" spans="17:25" x14ac:dyDescent="0.25">
      <c r="W68">
        <f>SUM(W64:W67)</f>
        <v>16.36</v>
      </c>
      <c r="Y68">
        <f>SUM(Y64:Y67)</f>
        <v>1.56</v>
      </c>
    </row>
    <row r="69" spans="17:25" x14ac:dyDescent="0.25">
      <c r="W69">
        <f>W68*2</f>
        <v>32.72</v>
      </c>
    </row>
    <row r="71" spans="17:25" x14ac:dyDescent="0.25">
      <c r="Q71" t="s">
        <v>188</v>
      </c>
      <c r="V71" t="s">
        <v>175</v>
      </c>
    </row>
    <row r="72" spans="17:25" x14ac:dyDescent="0.25">
      <c r="Q72">
        <v>0.2</v>
      </c>
      <c r="R72">
        <v>0.2</v>
      </c>
      <c r="S72">
        <v>3</v>
      </c>
      <c r="T72">
        <v>4</v>
      </c>
      <c r="V72">
        <f>Q72*S72*T72</f>
        <v>2.4000000000000004</v>
      </c>
      <c r="W72">
        <f>R72*S72*T72</f>
        <v>2.4000000000000004</v>
      </c>
      <c r="X72">
        <f>W72+V72</f>
        <v>4.8000000000000007</v>
      </c>
    </row>
    <row r="73" spans="17:25" x14ac:dyDescent="0.25">
      <c r="Q73">
        <v>0.15</v>
      </c>
      <c r="R73">
        <v>0.25</v>
      </c>
      <c r="S73">
        <v>3</v>
      </c>
      <c r="T73">
        <v>9</v>
      </c>
      <c r="V73">
        <f t="shared" ref="V73:V74" si="12">Q73*S73*T73</f>
        <v>4.05</v>
      </c>
      <c r="W73">
        <f t="shared" ref="W73:W74" si="13">R73*S73*T73</f>
        <v>6.75</v>
      </c>
      <c r="X73">
        <f t="shared" ref="X73:X74" si="14">W73+V73</f>
        <v>10.8</v>
      </c>
    </row>
    <row r="74" spans="17:25" x14ac:dyDescent="0.25">
      <c r="Q74">
        <v>0.15</v>
      </c>
      <c r="R74">
        <v>0.25</v>
      </c>
      <c r="S74">
        <v>1.7</v>
      </c>
      <c r="T74">
        <v>4</v>
      </c>
      <c r="V74">
        <f t="shared" si="12"/>
        <v>1.02</v>
      </c>
      <c r="W74">
        <f t="shared" si="13"/>
        <v>1.7</v>
      </c>
      <c r="X74">
        <f t="shared" si="14"/>
        <v>2.7199999999999998</v>
      </c>
    </row>
    <row r="75" spans="17:25" x14ac:dyDescent="0.25">
      <c r="X75">
        <f>SUM(X72:X74)</f>
        <v>18.32</v>
      </c>
      <c r="Y75">
        <f>X75*2</f>
        <v>36.64</v>
      </c>
    </row>
    <row r="78" spans="17:25" x14ac:dyDescent="0.25">
      <c r="Q78" t="s">
        <v>189</v>
      </c>
    </row>
    <row r="79" spans="17:25" x14ac:dyDescent="0.25">
      <c r="Q79">
        <v>0.2</v>
      </c>
      <c r="R79">
        <v>0.3</v>
      </c>
      <c r="S79">
        <v>5.85</v>
      </c>
      <c r="T79">
        <v>2</v>
      </c>
      <c r="V79">
        <f t="shared" ref="V79:V87" si="15">Q79*S79*T79</f>
        <v>2.34</v>
      </c>
      <c r="W79">
        <f t="shared" ref="W79:W87" si="16">R79*S79*T79</f>
        <v>3.51</v>
      </c>
      <c r="X79">
        <f>W79</f>
        <v>3.51</v>
      </c>
      <c r="Y79">
        <f>X79+W79+V79</f>
        <v>9.36</v>
      </c>
    </row>
    <row r="80" spans="17:25" x14ac:dyDescent="0.25">
      <c r="Q80">
        <v>0.15</v>
      </c>
      <c r="R80">
        <v>0.3</v>
      </c>
      <c r="S80">
        <v>2.85</v>
      </c>
      <c r="T80">
        <v>1</v>
      </c>
      <c r="V80">
        <f t="shared" si="15"/>
        <v>0.42749999999999999</v>
      </c>
      <c r="W80">
        <f t="shared" si="16"/>
        <v>0.85499999999999998</v>
      </c>
      <c r="X80">
        <f t="shared" ref="X80:X87" si="17">W80</f>
        <v>0.85499999999999998</v>
      </c>
      <c r="Y80">
        <f t="shared" ref="Y80:Y87" si="18">X80+W80+V80</f>
        <v>2.1375000000000002</v>
      </c>
    </row>
    <row r="81" spans="17:25" x14ac:dyDescent="0.25">
      <c r="Q81">
        <v>0.15</v>
      </c>
      <c r="R81">
        <v>0.3</v>
      </c>
      <c r="S81">
        <v>5.85</v>
      </c>
      <c r="T81">
        <v>1</v>
      </c>
      <c r="V81">
        <f t="shared" si="15"/>
        <v>0.87749999999999995</v>
      </c>
      <c r="W81">
        <f t="shared" si="16"/>
        <v>1.7549999999999999</v>
      </c>
      <c r="X81">
        <f t="shared" si="17"/>
        <v>1.7549999999999999</v>
      </c>
      <c r="Y81">
        <f t="shared" si="18"/>
        <v>4.3874999999999993</v>
      </c>
    </row>
    <row r="82" spans="17:25" x14ac:dyDescent="0.25">
      <c r="Q82">
        <v>0.2</v>
      </c>
      <c r="R82">
        <v>0.3</v>
      </c>
      <c r="S82">
        <v>8.65</v>
      </c>
      <c r="T82">
        <v>1</v>
      </c>
      <c r="V82">
        <f t="shared" si="15"/>
        <v>1.7300000000000002</v>
      </c>
      <c r="W82">
        <f t="shared" si="16"/>
        <v>2.5950000000000002</v>
      </c>
      <c r="X82">
        <f t="shared" si="17"/>
        <v>2.5950000000000002</v>
      </c>
      <c r="Y82">
        <f t="shared" si="18"/>
        <v>6.9200000000000008</v>
      </c>
    </row>
    <row r="83" spans="17:25" x14ac:dyDescent="0.25">
      <c r="Q83">
        <v>0.15</v>
      </c>
      <c r="R83">
        <v>0.3</v>
      </c>
      <c r="S83">
        <v>7.05</v>
      </c>
      <c r="T83">
        <v>1</v>
      </c>
      <c r="V83">
        <f t="shared" si="15"/>
        <v>1.0574999999999999</v>
      </c>
      <c r="W83">
        <f t="shared" si="16"/>
        <v>2.1149999999999998</v>
      </c>
      <c r="X83">
        <f t="shared" si="17"/>
        <v>2.1149999999999998</v>
      </c>
      <c r="Y83">
        <f t="shared" si="18"/>
        <v>5.2874999999999996</v>
      </c>
    </row>
    <row r="84" spans="17:25" x14ac:dyDescent="0.25">
      <c r="Q84">
        <v>0.2</v>
      </c>
      <c r="R84">
        <v>0.3</v>
      </c>
      <c r="S84">
        <v>7.05</v>
      </c>
      <c r="T84">
        <v>1</v>
      </c>
      <c r="V84">
        <f t="shared" si="15"/>
        <v>1.4100000000000001</v>
      </c>
      <c r="W84">
        <f t="shared" si="16"/>
        <v>2.1149999999999998</v>
      </c>
      <c r="X84">
        <f t="shared" si="17"/>
        <v>2.1149999999999998</v>
      </c>
      <c r="Y84">
        <f t="shared" si="18"/>
        <v>5.64</v>
      </c>
    </row>
    <row r="85" spans="17:25" x14ac:dyDescent="0.25">
      <c r="Q85">
        <v>0.15</v>
      </c>
      <c r="R85">
        <v>0.3</v>
      </c>
      <c r="S85">
        <v>2.85</v>
      </c>
      <c r="T85">
        <v>1</v>
      </c>
      <c r="V85">
        <f t="shared" si="15"/>
        <v>0.42749999999999999</v>
      </c>
      <c r="W85">
        <f t="shared" si="16"/>
        <v>0.85499999999999998</v>
      </c>
      <c r="X85">
        <f t="shared" si="17"/>
        <v>0.85499999999999998</v>
      </c>
      <c r="Y85">
        <f t="shared" si="18"/>
        <v>2.1375000000000002</v>
      </c>
    </row>
    <row r="86" spans="17:25" x14ac:dyDescent="0.25">
      <c r="Q86">
        <v>0.15</v>
      </c>
      <c r="R86">
        <v>0.3</v>
      </c>
      <c r="S86">
        <v>1.5</v>
      </c>
      <c r="T86">
        <v>2</v>
      </c>
      <c r="V86">
        <f t="shared" si="15"/>
        <v>0.44999999999999996</v>
      </c>
      <c r="W86">
        <f t="shared" si="16"/>
        <v>0.89999999999999991</v>
      </c>
      <c r="X86">
        <f t="shared" si="17"/>
        <v>0.89999999999999991</v>
      </c>
      <c r="Y86">
        <f t="shared" si="18"/>
        <v>2.25</v>
      </c>
    </row>
    <row r="87" spans="17:25" x14ac:dyDescent="0.25">
      <c r="Q87">
        <v>0.15</v>
      </c>
      <c r="R87">
        <v>0.3</v>
      </c>
      <c r="S87">
        <v>2.4</v>
      </c>
      <c r="T87">
        <v>2</v>
      </c>
      <c r="V87">
        <f t="shared" si="15"/>
        <v>0.72</v>
      </c>
      <c r="W87">
        <f t="shared" si="16"/>
        <v>1.44</v>
      </c>
      <c r="X87">
        <f t="shared" si="17"/>
        <v>1.44</v>
      </c>
      <c r="Y87">
        <f t="shared" si="18"/>
        <v>3.5999999999999996</v>
      </c>
    </row>
    <row r="88" spans="17:25" x14ac:dyDescent="0.25">
      <c r="Y88">
        <f>SUM(Y79:Y87)</f>
        <v>41.720000000000006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1. Orçamentos</vt:lpstr>
      <vt:lpstr>Planilha1</vt:lpstr>
      <vt:lpstr>'1. Orçamentos'!Area_de_impressao</vt:lpstr>
      <vt:lpstr>'1. Orçamentos'!Titulos_de_impressao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Larissa Secchi da Campo</cp:lastModifiedBy>
  <cp:lastPrinted>2025-10-21T16:46:04Z</cp:lastPrinted>
  <dcterms:created xsi:type="dcterms:W3CDTF">2021-11-24T19:40:54Z</dcterms:created>
  <dcterms:modified xsi:type="dcterms:W3CDTF">2025-10-21T16:58:48Z</dcterms:modified>
</cp:coreProperties>
</file>