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O:\MEMORIAIS-ORÇAMENTOS\2024\PACOTE DE RUAS 05\"/>
    </mc:Choice>
  </mc:AlternateContent>
  <bookViews>
    <workbookView xWindow="0" yWindow="0" windowWidth="24000" windowHeight="8745" tabRatio="854"/>
  </bookViews>
  <sheets>
    <sheet name="ORÇAMENTO" sheetId="11" r:id="rId1"/>
    <sheet name="MEMÓRIA QUANTITATIVOS" sheetId="14" r:id="rId2"/>
    <sheet name="CRONOGRAMA FISICO FINANCEIRO" sheetId="19" r:id="rId3"/>
    <sheet name="CRONOGRAMA" sheetId="18" state="hidden" r:id="rId4"/>
    <sheet name="BDI " sheetId="15" state="hidden" r:id="rId5"/>
    <sheet name="ESTIMATIVA DE DMTS" sheetId="16" state="hidden" r:id="rId6"/>
  </sheets>
  <externalReferences>
    <externalReference r:id="rId7"/>
  </externalReferences>
  <definedNames>
    <definedName name="_xlnm.Print_Area" localSheetId="4">'BDI '!$A$1:$D$30</definedName>
    <definedName name="_xlnm.Print_Area" localSheetId="3">CRONOGRAMA!$A$1:$H$13</definedName>
    <definedName name="_xlnm.Print_Area" localSheetId="2">'CRONOGRAMA FISICO FINANCEIRO'!$A$1:$G$31</definedName>
    <definedName name="_xlnm.Print_Area" localSheetId="5">'ESTIMATIVA DE DMTS'!$A$1:$D$17</definedName>
    <definedName name="_xlnm.Print_Area" localSheetId="1">'MEMÓRIA QUANTITATIVOS'!$A$1:$K$101</definedName>
    <definedName name="_xlnm.Print_Area" localSheetId="0">ORÇAMENTO!$A$1:$L$104</definedName>
  </definedNames>
  <calcPr calcId="152511"/>
</workbook>
</file>

<file path=xl/calcChain.xml><?xml version="1.0" encoding="utf-8"?>
<calcChain xmlns="http://schemas.openxmlformats.org/spreadsheetml/2006/main">
  <c r="M67" i="11" l="1"/>
  <c r="M90" i="11"/>
  <c r="M17" i="11"/>
  <c r="M19" i="11"/>
  <c r="M38" i="11"/>
  <c r="M77" i="11"/>
  <c r="M95" i="11"/>
  <c r="M16" i="11" l="1"/>
  <c r="M18" i="11"/>
  <c r="M20" i="11"/>
  <c r="M21" i="11"/>
  <c r="M22" i="11"/>
  <c r="M23" i="11"/>
  <c r="M24" i="11"/>
  <c r="M25" i="11"/>
  <c r="M28" i="11"/>
  <c r="M30" i="11"/>
  <c r="M31" i="11"/>
  <c r="M32" i="11"/>
  <c r="M33" i="11"/>
  <c r="M34" i="11"/>
  <c r="M35" i="11"/>
  <c r="M39" i="11"/>
  <c r="M41" i="11"/>
  <c r="M42" i="11"/>
  <c r="M43" i="11"/>
  <c r="M44" i="11"/>
  <c r="M45" i="11"/>
  <c r="M46" i="11"/>
  <c r="M49" i="11"/>
  <c r="M50" i="11"/>
  <c r="M51" i="11"/>
  <c r="M52" i="11"/>
  <c r="M53" i="11"/>
  <c r="M55" i="11"/>
  <c r="M56" i="11"/>
  <c r="M59" i="11"/>
  <c r="M63" i="11"/>
  <c r="M64" i="11"/>
  <c r="M65" i="11"/>
  <c r="M66" i="11"/>
  <c r="M70" i="11"/>
  <c r="M72" i="11"/>
  <c r="M73" i="11"/>
  <c r="M74" i="11"/>
  <c r="M75" i="11"/>
  <c r="M78" i="11"/>
  <c r="M81" i="11"/>
  <c r="M83" i="11"/>
  <c r="M86" i="11"/>
  <c r="M87" i="11"/>
  <c r="M88" i="11"/>
  <c r="M92" i="11"/>
  <c r="M94" i="11"/>
  <c r="M96" i="11"/>
  <c r="M97" i="11"/>
  <c r="M98" i="11"/>
  <c r="M99" i="11"/>
  <c r="M80" i="11" l="1"/>
  <c r="M48" i="11"/>
  <c r="M62" i="11"/>
  <c r="M91" i="11"/>
  <c r="M84" i="11"/>
  <c r="M89" i="11"/>
  <c r="M14" i="11"/>
  <c r="M57" i="11"/>
  <c r="M79" i="11"/>
  <c r="M15" i="11"/>
  <c r="M85" i="11"/>
  <c r="M37" i="11"/>
  <c r="M58" i="11"/>
  <c r="M40" i="11"/>
  <c r="M27" i="11"/>
  <c r="M60" i="11"/>
  <c r="M82" i="11"/>
  <c r="M36" i="11"/>
  <c r="M71" i="11"/>
  <c r="M26" i="11"/>
  <c r="M47" i="11"/>
  <c r="M54" i="11"/>
  <c r="M29" i="11"/>
  <c r="M69" i="11"/>
  <c r="M61" i="11"/>
  <c r="M76" i="11"/>
  <c r="M93" i="11"/>
  <c r="M68" i="11"/>
  <c r="M13" i="11" l="1"/>
  <c r="M103" i="11" s="1"/>
  <c r="A4" i="16" l="1"/>
  <c r="D8" i="18" l="1"/>
  <c r="E8" i="18"/>
  <c r="C8" i="18"/>
  <c r="D12" i="16" l="1"/>
  <c r="D13" i="16"/>
  <c r="G9" i="15"/>
  <c r="H9" i="15" s="1"/>
  <c r="G10" i="15"/>
  <c r="H10" i="15" s="1"/>
  <c r="G11" i="15"/>
  <c r="H11" i="15" s="1"/>
  <c r="G12" i="15"/>
  <c r="H12" i="15" s="1"/>
  <c r="G13" i="15"/>
  <c r="H13" i="15" s="1"/>
  <c r="D14" i="15"/>
  <c r="D24" i="15" s="1"/>
  <c r="G20" i="15"/>
  <c r="F9" i="18" l="1"/>
  <c r="D9" i="18" l="1"/>
  <c r="E9" i="18"/>
  <c r="C9" i="18"/>
  <c r="H30" i="19" l="1"/>
  <c r="O26" i="14" l="1"/>
  <c r="O27" i="14" s="1"/>
  <c r="A8" i="11" l="1"/>
  <c r="A8" i="14"/>
  <c r="A6" i="11"/>
  <c r="A6" i="14"/>
  <c r="A7" i="14"/>
  <c r="A7" i="11"/>
  <c r="A5" i="14"/>
  <c r="A5" i="11"/>
</calcChain>
</file>

<file path=xl/sharedStrings.xml><?xml version="1.0" encoding="utf-8"?>
<sst xmlns="http://schemas.openxmlformats.org/spreadsheetml/2006/main" count="911" uniqueCount="311">
  <si>
    <t>Item</t>
  </si>
  <si>
    <t>Descrição dos Serviços</t>
  </si>
  <si>
    <t>Unid.</t>
  </si>
  <si>
    <t>MEMÓRIA</t>
  </si>
  <si>
    <t>UND</t>
  </si>
  <si>
    <t>Município de Campo Bom</t>
  </si>
  <si>
    <t>Estado do Rio Grande do Sul – Brasil</t>
  </si>
  <si>
    <t>Secretaria Municipal de Obras, Planejamento e  Serviços Urbanos</t>
  </si>
  <si>
    <t>COMPOSIÇÃO DE BDI</t>
  </si>
  <si>
    <t>DESCRIÇÃO ANALÍTICA</t>
  </si>
  <si>
    <t>AC</t>
  </si>
  <si>
    <t>Administração central</t>
  </si>
  <si>
    <t>S + G</t>
  </si>
  <si>
    <t xml:space="preserve">Seguro Garantia </t>
  </si>
  <si>
    <t>R</t>
  </si>
  <si>
    <t>Risco</t>
  </si>
  <si>
    <t>DF</t>
  </si>
  <si>
    <t>Depesas Financeiras</t>
  </si>
  <si>
    <t>L</t>
  </si>
  <si>
    <t>Lucro</t>
  </si>
  <si>
    <t>I</t>
  </si>
  <si>
    <t>Taxa Representativa de Tributos (PIS+COFINS+ISSQN+CPRB)</t>
  </si>
  <si>
    <t>6.1</t>
  </si>
  <si>
    <t>PIS</t>
  </si>
  <si>
    <t>6.2</t>
  </si>
  <si>
    <t>COFINS</t>
  </si>
  <si>
    <t>6.3</t>
  </si>
  <si>
    <t>CPRB</t>
  </si>
  <si>
    <t>Contribuição Previdenciária sobre a Receita Bruta</t>
  </si>
  <si>
    <t>6.4</t>
  </si>
  <si>
    <t>ISSQN</t>
  </si>
  <si>
    <t>ISSQN (Alíquota x % Base de cálculo</t>
  </si>
  <si>
    <t>Fórmula para o cálculo do B.D.I. ( benefícios e despesas indiretas )</t>
  </si>
  <si>
    <t>BDI:</t>
  </si>
  <si>
    <t>Alíquota de ISSQN: 2%</t>
  </si>
  <si>
    <t>% Mão de Obra em relação ao valor total da obra (0,2%)</t>
  </si>
  <si>
    <t/>
  </si>
  <si>
    <t>ESTIMATIVA DE DMTS</t>
  </si>
  <si>
    <t>USINAS CBUQ/ CENTRAL DE BRITAGEM</t>
  </si>
  <si>
    <t>LOCAL DE REFERÊNCIA</t>
  </si>
  <si>
    <t>DESTINO</t>
  </si>
  <si>
    <t>DMT (KM)</t>
  </si>
  <si>
    <t>RIO BONITO</t>
  </si>
  <si>
    <t>RUA TILÁPIA, 160 ESTÂNCIA VELHA</t>
  </si>
  <si>
    <t>AV BRASIL, 3697, CAMPO BOM</t>
  </si>
  <si>
    <t xml:space="preserve"> AGCM</t>
  </si>
  <si>
    <t>JOÃO PEDRO DIAS, 4150, CAMPO BOM</t>
  </si>
  <si>
    <t>AV BRASIL, 3697 CAMPO BOM</t>
  </si>
  <si>
    <t>CONCREPEDRA</t>
  </si>
  <si>
    <t>ESTRADA HENRIQUE CLOSS, GRAVATAÍ</t>
  </si>
  <si>
    <t>TONIOLO BUSNELLO</t>
  </si>
  <si>
    <t>RUA REINALDO LEOPOLDINA DE SOUSA, 555, PORTÃO</t>
  </si>
  <si>
    <t>SULTEPA/INCOPEL</t>
  </si>
  <si>
    <t>RUA FLORIANÓPOLOIS , 1000, ESTÂNCIA VELHA</t>
  </si>
  <si>
    <t>MÉDIA</t>
  </si>
  <si>
    <t>MEDIANA</t>
  </si>
  <si>
    <t xml:space="preserve">DMT ADOTADA </t>
  </si>
  <si>
    <t>15 KM</t>
  </si>
  <si>
    <t>PREFEITURA MUNICIPAL DE CAMPO BOM/RS</t>
  </si>
  <si>
    <t>CRONOGRAMA FÍSICO - FINANCEIRO</t>
  </si>
  <si>
    <t>Parcela</t>
  </si>
  <si>
    <t>Fração</t>
  </si>
  <si>
    <t>1 - OBJETO:  Empreitada global com medições por custo unitário com fornecimento de material, equipamentos, mão de obra e responsabilidade técnica no capeamento asfáltico na Rua Fernando Miguel Weber, Evandro Muller Dias e A J Renner no município de Campo Bom.</t>
  </si>
  <si>
    <t>R$</t>
  </si>
  <si>
    <t xml:space="preserve">Secretaria de Obras, Planejamento e Serviços Urbanos </t>
  </si>
  <si>
    <t>Total</t>
  </si>
  <si>
    <t>MAT. + M.O</t>
  </si>
  <si>
    <t>MAT.</t>
  </si>
  <si>
    <t>MO</t>
  </si>
  <si>
    <t>TOTAL MAT.</t>
  </si>
  <si>
    <t>TOTAL MO</t>
  </si>
  <si>
    <t>QUANT.</t>
  </si>
  <si>
    <t>TOTAL GERAL</t>
  </si>
  <si>
    <t>CAMPO BOM , DEZEMBRO DE 2019</t>
  </si>
  <si>
    <t>TOTAL M.O</t>
  </si>
  <si>
    <t>*COMPOSIÇÃO AUXILIAR</t>
  </si>
  <si>
    <t>PREÇO TOTAL</t>
  </si>
  <si>
    <t xml:space="preserve">PLANILHA DE ORÇAMENTO </t>
  </si>
  <si>
    <t xml:space="preserve">MEMÓRIA DE CÁLCULO QUANTITATIVOS </t>
  </si>
  <si>
    <t>estimativa</t>
  </si>
  <si>
    <t>Pintura de eixo viário sobre asfalto com tinta retrorrefletiva a base de resina acrílica com microesferas de vidro, aplicação mecânica com demarcadora autopropelida.</t>
  </si>
  <si>
    <t>M</t>
  </si>
  <si>
    <t>Pintura de símbolos e textos com tinta acrílica, demarcação com fita adesica e aplicação com rolo</t>
  </si>
  <si>
    <t>Pintura de faixa de pedrestre - tinta retrorefletiva a base de resina acrílica com microesferas de vidro - e = 0,30 cm - aplicação manual</t>
  </si>
  <si>
    <t xml:space="preserve">Pintura de meio-fio com tinta branca a base de cal (caiação). </t>
  </si>
  <si>
    <t>SICRO-5213440</t>
  </si>
  <si>
    <t>Fornecimento e Implantação de placa de regulamentação em aço, diâmetro = 0,60m</t>
  </si>
  <si>
    <t>SICRO-5213445</t>
  </si>
  <si>
    <t>Fornecimento e Implantação de placa de regulamentação em aço (R1), lado = 0,33m - Pelicula retrorefletiva Tipo I e SI</t>
  </si>
  <si>
    <t>SICRO-5213464</t>
  </si>
  <si>
    <t>Fornecimento e Implantação de placa de advertência em aço, lado = 0,60m</t>
  </si>
  <si>
    <t>SICRO-5213863</t>
  </si>
  <si>
    <t>Fornecimento e Implantação de suporte metálico para placa de regulamentação em aço, diâmetro = 0,60m</t>
  </si>
  <si>
    <t>SICRO-5213856</t>
  </si>
  <si>
    <t>Fornecimento e Implantação de suporte metálico para placa de regulamentação em aço (R1), lado = 0,33m</t>
  </si>
  <si>
    <t>Fornecimento e Implantação de suporte metálico para placa de advertência em aço, lado = 0,60m</t>
  </si>
  <si>
    <t>SICRO-5213360</t>
  </si>
  <si>
    <t>Tacha refletiva bidirecional</t>
  </si>
  <si>
    <t>Auxiliar de laboratório</t>
  </si>
  <si>
    <t>H</t>
  </si>
  <si>
    <t>Técnico de laboratório</t>
  </si>
  <si>
    <t>Topografo com encargos complementares</t>
  </si>
  <si>
    <t>Auxiliar de topógrafo com encargos complementares</t>
  </si>
  <si>
    <t>SICRO-E9666</t>
  </si>
  <si>
    <t>Transporte equip. obra-gr.porte</t>
  </si>
  <si>
    <t>SICRO-A9311</t>
  </si>
  <si>
    <t xml:space="preserve">Transporte equip. obra-md.porte </t>
  </si>
  <si>
    <t>auxiliar 03</t>
  </si>
  <si>
    <t xml:space="preserve">Sinalização com fita fixada em cone plástico, incluindo cone. </t>
  </si>
  <si>
    <t>Placa de obra 1,20x2,40</t>
  </si>
  <si>
    <t>Transporte de CBUQ para DMT 15 km, peso espec.compact: 2,5t/m3</t>
  </si>
  <si>
    <t>M2</t>
  </si>
  <si>
    <t>M3</t>
  </si>
  <si>
    <t>ADMINSTRAÇÃO LOCAL</t>
  </si>
  <si>
    <t>1.1</t>
  </si>
  <si>
    <t>1.2</t>
  </si>
  <si>
    <t>1.3</t>
  </si>
  <si>
    <t>SERVIÇOS PRELIMINARES</t>
  </si>
  <si>
    <t>2.1</t>
  </si>
  <si>
    <t>3.1</t>
  </si>
  <si>
    <t>3.2</t>
  </si>
  <si>
    <t>3.3</t>
  </si>
  <si>
    <t>3.4</t>
  </si>
  <si>
    <t>3.5</t>
  </si>
  <si>
    <t>3.6</t>
  </si>
  <si>
    <t>3.7</t>
  </si>
  <si>
    <t>3.8</t>
  </si>
  <si>
    <t>SINALIZAÇÃO</t>
  </si>
  <si>
    <t>4.1</t>
  </si>
  <si>
    <t>4.2</t>
  </si>
  <si>
    <t>4.3</t>
  </si>
  <si>
    <t>4.4</t>
  </si>
  <si>
    <t>4.5</t>
  </si>
  <si>
    <t>4.6</t>
  </si>
  <si>
    <t>4.7</t>
  </si>
  <si>
    <t>4.8</t>
  </si>
  <si>
    <t>5.1</t>
  </si>
  <si>
    <t>5.2</t>
  </si>
  <si>
    <t>5.3</t>
  </si>
  <si>
    <t>5.4</t>
  </si>
  <si>
    <t>4.9</t>
  </si>
  <si>
    <t>4.10</t>
  </si>
  <si>
    <t>4.11</t>
  </si>
  <si>
    <t>4.12</t>
  </si>
  <si>
    <t>5.5</t>
  </si>
  <si>
    <t>CUSTO UNITÁRIO</t>
  </si>
  <si>
    <t>ENCARGOS SOCIAIS 83,34%</t>
  </si>
  <si>
    <t>auxiliar 04</t>
  </si>
  <si>
    <t>Ref.</t>
  </si>
  <si>
    <t>PREÇO COM BDI</t>
  </si>
  <si>
    <t>1.4</t>
  </si>
  <si>
    <t>Instalação deposito/sanitário (container 2,30*6,00)</t>
  </si>
  <si>
    <t>MÊS</t>
  </si>
  <si>
    <t>TERRAPLANAGEM</t>
  </si>
  <si>
    <t>Escavação de material com baixa capacidade de suporte</t>
  </si>
  <si>
    <t>Transporte de material escavado para o bota fora - DMT = 6 Km</t>
  </si>
  <si>
    <t>M3XKM</t>
  </si>
  <si>
    <t>Espalhamento de material em bota-fora</t>
  </si>
  <si>
    <t>Substituição de solos moles por rachão</t>
  </si>
  <si>
    <t>Transporte de rachão (DMT 15 km)</t>
  </si>
  <si>
    <t>Regularização e Compactação mecânica do Subleito</t>
  </si>
  <si>
    <t>Demolição mecanizada de pavimento asfáltico</t>
  </si>
  <si>
    <t>Transporte de pavimentação removida DMT = 5 Km</t>
  </si>
  <si>
    <t>3.9</t>
  </si>
  <si>
    <t>Limpeza mecanizada de camada vegetal, vegetação e pequenas árvores</t>
  </si>
  <si>
    <t>3.10</t>
  </si>
  <si>
    <t xml:space="preserve">Remoção de raízes remanescentes de tronco de árvore
</t>
  </si>
  <si>
    <t>3.11</t>
  </si>
  <si>
    <t>Corte raso e recorte de árvore com diâmetro de tronco maior ou igual  0,20 m e menor que 0,40 m</t>
  </si>
  <si>
    <t>3.12</t>
  </si>
  <si>
    <t>Corte raso e recorte de árvore com diâmetro de tronco maior ou igual a 0,40 m e menor que 0,60 m.</t>
  </si>
  <si>
    <t>3.13</t>
  </si>
  <si>
    <t>Corte raso e recorte de árvore com diâmetro de tronco maior ou igual a 0,60 m.</t>
  </si>
  <si>
    <t>3.14</t>
  </si>
  <si>
    <t>Remoção de raízes remanescentes de tronco de árvore com diâmetro maior ou igual a 0,40 m e menor que 0,60 m</t>
  </si>
  <si>
    <t>3.15</t>
  </si>
  <si>
    <t>Escavação vertical a céu aberto, em obras de infraestrutura, incluindo carga, descarga e transporte, em solo de 1ª categoria com escavadeira hidráulica frota de 4 caminhões basculantes de 10 m³, dmt até 1 km e velocidade média14km/h. af_05/2020</t>
  </si>
  <si>
    <t>3.16</t>
  </si>
  <si>
    <t>Escavação vertical a céu aberto, em obras de infraestrutura, incluindo carga, descarga e transporte, em solo de 1ª categoria com escavadeira hidráulica (caçamba: 1,2 m³ / 155hp), frota de 12 caminhões basculantes de 10 m³, dmt de 6 km e velocidade média22km/h. af_05/2020</t>
  </si>
  <si>
    <t>3.17</t>
  </si>
  <si>
    <t>Execução e compactação de aterro com solo predominantemente argiloso exclusive solo, escavação, carga e transporte. af_11/2019</t>
  </si>
  <si>
    <t>3.18</t>
  </si>
  <si>
    <t>Argila para aterro/reaterro (com transporte ate 10 km)</t>
  </si>
  <si>
    <t>DRENAGEM</t>
  </si>
  <si>
    <t>Escavação mecânica de vala bueiros em mat. de 1ª categoria</t>
  </si>
  <si>
    <t>Reaterro de vala com material reaproveitado</t>
  </si>
  <si>
    <t xml:space="preserve">Lastro de brita com preparo de fundo de vala </t>
  </si>
  <si>
    <t>Transporte de brita para DMT15 km</t>
  </si>
  <si>
    <t xml:space="preserve">Fornecimento de tubulação o 300mm PS2-PB </t>
  </si>
  <si>
    <t xml:space="preserve">Fornecimento de tubulação o 400mm PS2-PB </t>
  </si>
  <si>
    <t xml:space="preserve">Fornecimento de tubulação o 400mm PA2-PB </t>
  </si>
  <si>
    <t>Fornecimento de tubulação o 600 mm -PS2 PB</t>
  </si>
  <si>
    <t>Fornecimento de tubulação o 600 mm -PA2 PB</t>
  </si>
  <si>
    <t>Fornecimento de tubulação o 800 mm -PA2 PB</t>
  </si>
  <si>
    <t>4.13</t>
  </si>
  <si>
    <t>Fornecimento de tubulação o 1000 mm -PA2 PB</t>
  </si>
  <si>
    <t>4.14</t>
  </si>
  <si>
    <t>Fornecimento de tubulação o 1200 mm -PA2 PB</t>
  </si>
  <si>
    <t>4.15</t>
  </si>
  <si>
    <t>Fornecimento de tubulação o 1500 mm -PA2 PB</t>
  </si>
  <si>
    <t>4.16</t>
  </si>
  <si>
    <t>Assentamento de tubulação o 300mm</t>
  </si>
  <si>
    <t>4.17</t>
  </si>
  <si>
    <t>Assentamento de tubulação o 400mm</t>
  </si>
  <si>
    <t>4.18</t>
  </si>
  <si>
    <t xml:space="preserve">Assentamento de tubulação o 600mm </t>
  </si>
  <si>
    <t>4.19</t>
  </si>
  <si>
    <t xml:space="preserve">Assentamento de tubulação o 800mm </t>
  </si>
  <si>
    <t>4.20</t>
  </si>
  <si>
    <t xml:space="preserve">Assentamento de tubulação o 1000mm </t>
  </si>
  <si>
    <t>4.21</t>
  </si>
  <si>
    <t xml:space="preserve">Assentamento de tubulação o 1200mm </t>
  </si>
  <si>
    <t>4.22</t>
  </si>
  <si>
    <t xml:space="preserve">Assentamento de tubulação o 1500mm </t>
  </si>
  <si>
    <t>4.23</t>
  </si>
  <si>
    <t>Boca de lobo, alvenaria e tampa em concreto</t>
  </si>
  <si>
    <t>4.24</t>
  </si>
  <si>
    <t>composição 06</t>
  </si>
  <si>
    <t>Poço de visita em alvenaria, (e: 15cm 80x80x150cm) PV-1</t>
  </si>
  <si>
    <t>4.25</t>
  </si>
  <si>
    <t>composição 07</t>
  </si>
  <si>
    <t>Poço de visita em alvenaria,e: 25cm 150x150x/180cm) PV-2</t>
  </si>
  <si>
    <t>4.26</t>
  </si>
  <si>
    <t>composição 08</t>
  </si>
  <si>
    <t>4.27</t>
  </si>
  <si>
    <t>Escoramento de vala timpo blindagem</t>
  </si>
  <si>
    <t xml:space="preserve">Pavimentação </t>
  </si>
  <si>
    <t>Sub base com macadame, exclusive transporte</t>
  </si>
  <si>
    <t>Transporte de macadame DMT 15 km</t>
  </si>
  <si>
    <t>Execução de base de brita graduada , exclusive transporte</t>
  </si>
  <si>
    <t>Transporte de BBG dmt 15 Km</t>
  </si>
  <si>
    <t>composição 05</t>
  </si>
  <si>
    <t>Imprimação com asfalto diluido CM-30</t>
  </si>
  <si>
    <t>5.6</t>
  </si>
  <si>
    <t>composição 09</t>
  </si>
  <si>
    <t>Pintura de ligação com RR-2C, inclusive asfalto e transporte</t>
  </si>
  <si>
    <t>5.7</t>
  </si>
  <si>
    <t>composição 01</t>
  </si>
  <si>
    <t>Execução de pavimento com aplicação de concreto asfáltico, camada de rolamento - exclusive carga e transporte (espessura 5cm)</t>
  </si>
  <si>
    <t>5.8</t>
  </si>
  <si>
    <t>6.5</t>
  </si>
  <si>
    <t>6.6</t>
  </si>
  <si>
    <t>6.7</t>
  </si>
  <si>
    <t>6.8</t>
  </si>
  <si>
    <t>6.9</t>
  </si>
  <si>
    <t>6.10</t>
  </si>
  <si>
    <t>6.11</t>
  </si>
  <si>
    <t>SICRO-5213362</t>
  </si>
  <si>
    <t>Tachão refletivo em plástico injetado - bidirecional - fornecimento e colocação</t>
  </si>
  <si>
    <t>6.12</t>
  </si>
  <si>
    <t xml:space="preserve"> (CONTROLE TECNOLÓGICO)</t>
  </si>
  <si>
    <t>7.1</t>
  </si>
  <si>
    <t>7.2</t>
  </si>
  <si>
    <t>7.3</t>
  </si>
  <si>
    <t>7.4</t>
  </si>
  <si>
    <t>SERVIÇOS COMPLEMENTARES</t>
  </si>
  <si>
    <t>8.1</t>
  </si>
  <si>
    <t>Execução de meio-fio pré-moldado de concreto (1,00x0,30x0,12x0,15), inclus. carga, transporte</t>
  </si>
  <si>
    <t>8.2</t>
  </si>
  <si>
    <t>plantio de grama em placas</t>
  </si>
  <si>
    <t>8.3</t>
  </si>
  <si>
    <t>Pavimentação de bloco de concreto espess. 8cm 35MPA (BLOCO+ PÓ DE BRITA+ REJUNTE +MÃO DE OBRA/EQUIPAMENTOS)</t>
  </si>
  <si>
    <t>8.4</t>
  </si>
  <si>
    <t>Passeio de bloco de concreto espess. 6cm 35MPA (BLOCO+ PÓ DE BRITA+ REJUNTE +MÃO DE OBRA/EQUIPAMENTOS)</t>
  </si>
  <si>
    <t>8.5</t>
  </si>
  <si>
    <t>Execução de meio-fio pré-moldado de concreto (1,00x0,20x0,13x0,15), inclus. carga, transporte</t>
  </si>
  <si>
    <t>conforme cronograma</t>
  </si>
  <si>
    <t xml:space="preserve"> RUA NICOLAU ANTONIO MITMANN</t>
  </si>
  <si>
    <t>INTERMEDIÁRIO</t>
  </si>
  <si>
    <t>Fornecimento de tubulação o 2000 mm -PA2 PB</t>
  </si>
  <si>
    <t>4.28</t>
  </si>
  <si>
    <t>Poço de visita em alvenaria,e: 25cm 220x220x/250cm) PV-3</t>
  </si>
  <si>
    <t>PAVIMENTAÇÃO COM BLOCOS DE CONCRETO</t>
  </si>
  <si>
    <t>Uma placa de 1,20m x 2,40m</t>
  </si>
  <si>
    <t>reforço dos dois bordos  2x(2,0*1*130)</t>
  </si>
  <si>
    <t>reforço dos dois bordos  2x(2,5*1,5*130)*empolamento de 1,3</t>
  </si>
  <si>
    <t>reforço dos dois bordos  2x(2,5*1,5*130)</t>
  </si>
  <si>
    <t>volume de rachãoxdmtxempolamento</t>
  </si>
  <si>
    <t>largura da rua com passeiosx comprimento (15/130,8)</t>
  </si>
  <si>
    <t>não previsto</t>
  </si>
  <si>
    <t>estimativa 70% de reaproveitamento</t>
  </si>
  <si>
    <t>estimativa 30% x empolamento 1,3</t>
  </si>
  <si>
    <t>volume de lastroxdmtxempolamento (51,96*15*1,3)</t>
  </si>
  <si>
    <t>conforme projeto</t>
  </si>
  <si>
    <t>para redes acima de 80 (l*2*3)</t>
  </si>
  <si>
    <t>área de pav x 0,15</t>
  </si>
  <si>
    <t>estimativa 130*2*6</t>
  </si>
  <si>
    <t>lastro pas redes: 40cm (0,8*0,2xl) 60cm(1*0,2xl)  200cm (2,5*0,3xl)</t>
  </si>
  <si>
    <t>rede 200cm</t>
  </si>
  <si>
    <t>REFERÊNCIA SICRO 04/2024 / SINAPI  06/2024 /MO DESONERADA</t>
  </si>
  <si>
    <t>5.9</t>
  </si>
  <si>
    <t>PROJETO:</t>
  </si>
  <si>
    <t>LOCAL:</t>
  </si>
  <si>
    <t>TRECHO:</t>
  </si>
  <si>
    <t>ÁREA (m²):</t>
  </si>
  <si>
    <t xml:space="preserve">CRONOGRAMA FÍSICO FINANCEIRO </t>
  </si>
  <si>
    <t>1º MÊS</t>
  </si>
  <si>
    <t>2º MÊS</t>
  </si>
  <si>
    <t>3º MÊS</t>
  </si>
  <si>
    <t>TOTAL</t>
  </si>
  <si>
    <t>VALOR</t>
  </si>
  <si>
    <t>PERCENTUAL</t>
  </si>
  <si>
    <t>PAVIMENTAÇÃO</t>
  </si>
  <si>
    <t>estimativa para conformeação de taludes/pista</t>
  </si>
  <si>
    <t xml:space="preserve">Escavação para tubo DN 200cm = 10,5m³/m(20*10,5)/Escavação para tubo DN 60cm = 2,50m³/m(51*2,5)Escavação para tubo DN 40cm = 1,40m³/m(205*1,4) 
</t>
  </si>
  <si>
    <t>estimativa 30% x empolamento 1,3*dmt</t>
  </si>
  <si>
    <t xml:space="preserve">Assentamento de tubulação o 2000mm </t>
  </si>
  <si>
    <t>volume de bbg+po de britaxdmtxempolamento</t>
  </si>
  <si>
    <t>estimativa para conformação de taludes/pista (50% em jasida do município)</t>
  </si>
  <si>
    <t>1 - OBJETO: Fornecimento de material, mão de obra, equipamentos e responsabilidade técnica na implantação de drenagem pluvial, terraplanagem, pavimentação com blocos de concreto e capeamento asfáltico em diversas ruas do município de Campo Bom</t>
  </si>
  <si>
    <t>RUA NICOLAU ANTONIO MITMANN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</si>
</sst>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&quot;R$ &quot;* #,##0.00_);_(&quot;R$ &quot;* \(#,##0.00\);_(&quot;R$ &quot;* &quot;-&quot;??_);_(@_)"/>
    <numFmt numFmtId="165" formatCode="_(&quot;Cr$&quot;* #,##0.00_);_(&quot;Cr$&quot;* \(#,##0.00\);_(&quot;Cr$&quot;* &quot;-&quot;??_);_(@_)"/>
    <numFmt numFmtId="166" formatCode="_([$€-2]* #,##0.00_);_([$€-2]* \(#,##0.00\);_([$€-2]* &quot;-&quot;??_)"/>
    <numFmt numFmtId="167" formatCode="_-* #,##0.00_-;\-* #,##0.00_-;_-* \-??_-;_-@_-"/>
    <numFmt numFmtId="168" formatCode="_-&quot;R$ &quot;* #,##0.00_-;&quot;-R$ &quot;* #,##0.00_-;_-&quot;R$ &quot;* \-??_-;_-@_-"/>
  </numFmts>
  <fonts count="65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sz val="14"/>
      <color indexed="8"/>
      <name val="Calibri"/>
      <family val="2"/>
    </font>
    <font>
      <b/>
      <sz val="14"/>
      <color indexed="8"/>
      <name val="Calibri"/>
      <family val="2"/>
    </font>
    <font>
      <b/>
      <sz val="11"/>
      <color indexed="8"/>
      <name val="Calibri"/>
      <family val="2"/>
    </font>
    <font>
      <b/>
      <sz val="10"/>
      <name val="Arial"/>
      <family val="2"/>
    </font>
    <font>
      <b/>
      <sz val="10"/>
      <name val="Times New Roman"/>
      <family val="1"/>
    </font>
    <font>
      <sz val="10"/>
      <name val="Times New Roman"/>
      <family val="1"/>
    </font>
    <font>
      <b/>
      <sz val="11"/>
      <name val="Times New Roman"/>
      <family val="1"/>
    </font>
    <font>
      <b/>
      <sz val="11"/>
      <color indexed="8"/>
      <name val="Times New Roman"/>
      <family val="1"/>
    </font>
    <font>
      <sz val="11"/>
      <name val="Times New Roman"/>
      <family val="1"/>
    </font>
    <font>
      <b/>
      <sz val="11"/>
      <name val="Arial"/>
      <family val="2"/>
    </font>
    <font>
      <sz val="10"/>
      <name val="Arial"/>
      <family val="2"/>
    </font>
    <font>
      <b/>
      <sz val="12"/>
      <color indexed="8"/>
      <name val="Times New Roman"/>
      <family val="1"/>
    </font>
    <font>
      <b/>
      <sz val="18"/>
      <color indexed="8"/>
      <name val="Times New Roman"/>
      <family val="1"/>
    </font>
    <font>
      <sz val="18"/>
      <color indexed="8"/>
      <name val="Times New Roman"/>
      <family val="1"/>
    </font>
    <font>
      <b/>
      <sz val="24"/>
      <color indexed="8"/>
      <name val="Times New Roman"/>
      <family val="1"/>
    </font>
    <font>
      <b/>
      <sz val="14"/>
      <name val="Times New Roman"/>
      <family val="1"/>
    </font>
    <font>
      <b/>
      <sz val="12"/>
      <name val="Times New Roman"/>
      <family val="1"/>
    </font>
    <font>
      <sz val="12"/>
      <color indexed="8"/>
      <name val="Calibri"/>
      <family val="2"/>
    </font>
    <font>
      <sz val="12"/>
      <name val="Times New Roman"/>
      <family val="1"/>
    </font>
    <font>
      <sz val="11"/>
      <color theme="1"/>
      <name val="Calibri"/>
      <family val="2"/>
      <scheme val="minor"/>
    </font>
    <font>
      <sz val="10"/>
      <color rgb="FF000000"/>
      <name val="Times New Roman"/>
      <family val="1"/>
    </font>
    <font>
      <b/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sz val="18"/>
      <color theme="1"/>
      <name val="Times New Roman"/>
      <family val="1"/>
    </font>
    <font>
      <sz val="18"/>
      <color theme="1"/>
      <name val="Times New Roman"/>
      <family val="1"/>
    </font>
    <font>
      <sz val="11"/>
      <color rgb="FF000000"/>
      <name val="Times New Roman"/>
      <family val="1"/>
    </font>
    <font>
      <b/>
      <sz val="10"/>
      <color theme="1"/>
      <name val="Arial"/>
      <family val="2"/>
    </font>
    <font>
      <b/>
      <sz val="18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Times New Roman"/>
      <family val="1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1"/>
      <color theme="1"/>
      <name val="Times New Roman"/>
      <family val="1"/>
    </font>
    <font>
      <sz val="12"/>
      <color theme="1"/>
      <name val="Times New Roman"/>
      <family val="1"/>
    </font>
    <font>
      <sz val="11"/>
      <color rgb="FF00B050"/>
      <name val="Times New Roman"/>
      <family val="1"/>
    </font>
    <font>
      <b/>
      <sz val="16"/>
      <color theme="1"/>
      <name val="Times New Roman"/>
      <family val="1"/>
    </font>
    <font>
      <b/>
      <sz val="24"/>
      <color theme="1"/>
      <name val="Calibri"/>
      <family val="2"/>
      <scheme val="minor"/>
    </font>
    <font>
      <sz val="10"/>
      <color indexed="8"/>
      <name val="Arial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0"/>
      <name val="Book Antiqua"/>
      <family val="1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8"/>
      <color indexed="62"/>
      <name val="Cambria"/>
      <family val="2"/>
    </font>
    <font>
      <sz val="11"/>
      <color rgb="FF000000"/>
      <name val="Calibri"/>
      <family val="2"/>
      <charset val="1"/>
    </font>
    <font>
      <b/>
      <sz val="12"/>
      <color theme="1"/>
      <name val="Arial"/>
      <family val="2"/>
    </font>
    <font>
      <b/>
      <sz val="8"/>
      <color theme="1"/>
      <name val="Arial"/>
      <family val="2"/>
    </font>
    <font>
      <i/>
      <sz val="8"/>
      <color theme="1"/>
      <name val="Arial"/>
      <family val="2"/>
    </font>
  </fonts>
  <fills count="2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22"/>
      </patternFill>
    </fill>
    <fill>
      <patternFill patternType="solid">
        <fgColor indexed="45"/>
      </patternFill>
    </fill>
    <fill>
      <patternFill patternType="solid">
        <fgColor indexed="47"/>
      </patternFill>
    </fill>
    <fill>
      <patternFill patternType="solid">
        <fgColor indexed="42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49"/>
      </patternFill>
    </fill>
    <fill>
      <patternFill patternType="solid">
        <fgColor indexed="55"/>
      </patternFill>
    </fill>
    <fill>
      <patternFill patternType="solid">
        <fgColor indexed="9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53"/>
      </patternFill>
    </fill>
    <fill>
      <patternFill patternType="solid">
        <fgColor theme="0" tint="-4.9989318521683403E-2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55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77">
    <xf numFmtId="0" fontId="0" fillId="0" borderId="0"/>
    <xf numFmtId="164" fontId="5" fillId="0" borderId="0" applyFont="0" applyFill="0" applyBorder="0" applyAlignment="0" applyProtection="0"/>
    <xf numFmtId="44" fontId="25" fillId="0" borderId="0" applyFont="0" applyFill="0" applyBorder="0" applyAlignment="0" applyProtection="0"/>
    <xf numFmtId="0" fontId="5" fillId="0" borderId="0"/>
    <xf numFmtId="0" fontId="25" fillId="0" borderId="0"/>
    <xf numFmtId="9" fontId="25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4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25" fillId="0" borderId="0" applyFont="0" applyFill="0" applyBorder="0" applyAlignment="0" applyProtection="0"/>
    <xf numFmtId="0" fontId="44" fillId="0" borderId="0"/>
    <xf numFmtId="0" fontId="5" fillId="0" borderId="0"/>
    <xf numFmtId="0" fontId="4" fillId="8" borderId="0" applyNumberFormat="0" applyBorder="0" applyAlignment="0" applyProtection="0"/>
    <xf numFmtId="0" fontId="4" fillId="10" borderId="0" applyNumberFormat="0" applyBorder="0" applyAlignment="0" applyProtection="0"/>
    <xf numFmtId="0" fontId="4" fillId="12" borderId="0" applyNumberFormat="0" applyBorder="0" applyAlignment="0" applyProtection="0"/>
    <xf numFmtId="0" fontId="4" fillId="8" borderId="0" applyNumberFormat="0" applyBorder="0" applyAlignment="0" applyProtection="0"/>
    <xf numFmtId="0" fontId="4" fillId="13" borderId="0" applyNumberFormat="0" applyBorder="0" applyAlignment="0" applyProtection="0"/>
    <xf numFmtId="0" fontId="4" fillId="10" borderId="0" applyNumberFormat="0" applyBorder="0" applyAlignment="0" applyProtection="0"/>
    <xf numFmtId="0" fontId="4" fillId="8" borderId="0" applyNumberFormat="0" applyBorder="0" applyAlignment="0" applyProtection="0"/>
    <xf numFmtId="0" fontId="4" fillId="15" borderId="0" applyNumberFormat="0" applyBorder="0" applyAlignment="0" applyProtection="0"/>
    <xf numFmtId="0" fontId="4" fillId="12" borderId="0" applyNumberFormat="0" applyBorder="0" applyAlignment="0" applyProtection="0"/>
    <xf numFmtId="0" fontId="4" fillId="8" borderId="0" applyNumberFormat="0" applyBorder="0" applyAlignment="0" applyProtection="0"/>
    <xf numFmtId="0" fontId="4" fillId="14" borderId="0" applyNumberFormat="0" applyBorder="0" applyAlignment="0" applyProtection="0"/>
    <xf numFmtId="0" fontId="4" fillId="10" borderId="0" applyNumberFormat="0" applyBorder="0" applyAlignment="0" applyProtection="0"/>
    <xf numFmtId="0" fontId="45" fillId="16" borderId="0" applyNumberFormat="0" applyBorder="0" applyAlignment="0" applyProtection="0"/>
    <xf numFmtId="0" fontId="45" fillId="15" borderId="0" applyNumberFormat="0" applyBorder="0" applyAlignment="0" applyProtection="0"/>
    <xf numFmtId="0" fontId="45" fillId="12" borderId="0" applyNumberFormat="0" applyBorder="0" applyAlignment="0" applyProtection="0"/>
    <xf numFmtId="0" fontId="45" fillId="17" borderId="0" applyNumberFormat="0" applyBorder="0" applyAlignment="0" applyProtection="0"/>
    <xf numFmtId="0" fontId="45" fillId="16" borderId="0" applyNumberFormat="0" applyBorder="0" applyAlignment="0" applyProtection="0"/>
    <xf numFmtId="0" fontId="45" fillId="10" borderId="0" applyNumberFormat="0" applyBorder="0" applyAlignment="0" applyProtection="0"/>
    <xf numFmtId="0" fontId="46" fillId="11" borderId="0" applyNumberFormat="0" applyBorder="0" applyAlignment="0" applyProtection="0"/>
    <xf numFmtId="0" fontId="47" fillId="18" borderId="26" applyNumberFormat="0" applyAlignment="0" applyProtection="0"/>
    <xf numFmtId="0" fontId="47" fillId="18" borderId="26" applyNumberFormat="0" applyAlignment="0" applyProtection="0"/>
    <xf numFmtId="0" fontId="47" fillId="18" borderId="26" applyNumberFormat="0" applyAlignment="0" applyProtection="0"/>
    <xf numFmtId="0" fontId="48" fillId="17" borderId="27" applyNumberFormat="0" applyAlignment="0" applyProtection="0"/>
    <xf numFmtId="0" fontId="49" fillId="0" borderId="28" applyNumberFormat="0" applyFill="0" applyAlignment="0" applyProtection="0"/>
    <xf numFmtId="0" fontId="5" fillId="0" borderId="0" applyFont="0" applyFill="0" applyProtection="0">
      <alignment vertical="top"/>
    </xf>
    <xf numFmtId="0" fontId="45" fillId="16" borderId="0" applyNumberFormat="0" applyBorder="0" applyAlignment="0" applyProtection="0"/>
    <xf numFmtId="0" fontId="45" fillId="19" borderId="0" applyNumberFormat="0" applyBorder="0" applyAlignment="0" applyProtection="0"/>
    <xf numFmtId="0" fontId="45" fillId="20" borderId="0" applyNumberFormat="0" applyBorder="0" applyAlignment="0" applyProtection="0"/>
    <xf numFmtId="0" fontId="45" fillId="21" borderId="0" applyNumberFormat="0" applyBorder="0" applyAlignment="0" applyProtection="0"/>
    <xf numFmtId="0" fontId="45" fillId="16" borderId="0" applyNumberFormat="0" applyBorder="0" applyAlignment="0" applyProtection="0"/>
    <xf numFmtId="0" fontId="45" fillId="22" borderId="0" applyNumberFormat="0" applyBorder="0" applyAlignment="0" applyProtection="0"/>
    <xf numFmtId="0" fontId="50" fillId="10" borderId="26" applyNumberFormat="0" applyAlignment="0" applyProtection="0"/>
    <xf numFmtId="0" fontId="50" fillId="10" borderId="26" applyNumberFormat="0" applyAlignment="0" applyProtection="0"/>
    <xf numFmtId="0" fontId="50" fillId="10" borderId="26" applyNumberFormat="0" applyAlignment="0" applyProtection="0"/>
    <xf numFmtId="166" fontId="5" fillId="0" borderId="0" applyFont="0" applyFill="0" applyBorder="0" applyAlignment="0" applyProtection="0"/>
    <xf numFmtId="2" fontId="5" fillId="0" borderId="0" applyFont="0" applyFill="0" applyProtection="0">
      <alignment vertical="top"/>
    </xf>
    <xf numFmtId="0" fontId="51" fillId="9" borderId="0" applyNumberFormat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164" fontId="5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168" fontId="61" fillId="0" borderId="0" applyBorder="0" applyProtection="0"/>
    <xf numFmtId="44" fontId="5" fillId="0" borderId="0" applyFont="0" applyFill="0" applyBorder="0" applyAlignment="0" applyProtection="0"/>
    <xf numFmtId="164" fontId="4" fillId="0" borderId="0" applyFont="0" applyFill="0" applyBorder="0" applyAlignment="0" applyProtection="0"/>
    <xf numFmtId="3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0" fontId="53" fillId="10" borderId="0" applyNumberFormat="0" applyBorder="0" applyAlignment="0" applyProtection="0"/>
    <xf numFmtId="0" fontId="5" fillId="0" borderId="0"/>
    <xf numFmtId="0" fontId="2" fillId="0" borderId="0"/>
    <xf numFmtId="0" fontId="5" fillId="0" borderId="0"/>
    <xf numFmtId="0" fontId="2" fillId="0" borderId="0"/>
    <xf numFmtId="0" fontId="5" fillId="0" borderId="0"/>
    <xf numFmtId="0" fontId="5" fillId="0" borderId="0"/>
    <xf numFmtId="0" fontId="2" fillId="0" borderId="0"/>
    <xf numFmtId="0" fontId="52" fillId="0" borderId="0"/>
    <xf numFmtId="0" fontId="2" fillId="0" borderId="0"/>
    <xf numFmtId="0" fontId="2" fillId="0" borderId="0"/>
    <xf numFmtId="0" fontId="5" fillId="0" borderId="0"/>
    <xf numFmtId="0" fontId="2" fillId="0" borderId="0"/>
    <xf numFmtId="0" fontId="1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1" fillId="0" borderId="0"/>
    <xf numFmtId="0" fontId="11" fillId="0" borderId="0"/>
    <xf numFmtId="0" fontId="5" fillId="0" borderId="0"/>
    <xf numFmtId="0" fontId="11" fillId="0" borderId="0"/>
    <xf numFmtId="0" fontId="11" fillId="0" borderId="0"/>
    <xf numFmtId="0" fontId="2" fillId="0" borderId="0"/>
    <xf numFmtId="0" fontId="2" fillId="0" borderId="0"/>
    <xf numFmtId="0" fontId="5" fillId="0" borderId="0"/>
    <xf numFmtId="0" fontId="61" fillId="0" borderId="0"/>
    <xf numFmtId="0" fontId="5" fillId="12" borderId="29" applyNumberFormat="0" applyFont="0" applyAlignment="0" applyProtection="0"/>
    <xf numFmtId="0" fontId="5" fillId="12" borderId="29" applyNumberFormat="0" applyFont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54" fillId="18" borderId="30" applyNumberFormat="0" applyAlignment="0" applyProtection="0"/>
    <xf numFmtId="0" fontId="54" fillId="18" borderId="30" applyNumberFormat="0" applyAlignment="0" applyProtection="0"/>
    <xf numFmtId="43" fontId="26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55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7" fillId="0" borderId="31" applyNumberFormat="0" applyFill="0" applyAlignment="0" applyProtection="0"/>
    <xf numFmtId="0" fontId="58" fillId="0" borderId="32" applyNumberFormat="0" applyFill="0" applyAlignment="0" applyProtection="0"/>
    <xf numFmtId="0" fontId="59" fillId="0" borderId="33" applyNumberFormat="0" applyFill="0" applyAlignment="0" applyProtection="0"/>
    <xf numFmtId="0" fontId="59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8" fillId="0" borderId="34" applyNumberFormat="0" applyFill="0" applyAlignment="0" applyProtection="0"/>
    <xf numFmtId="0" fontId="8" fillId="0" borderId="34" applyNumberFormat="0" applyFill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2" fillId="0" borderId="0" applyFont="0" applyFill="0" applyBorder="0" applyAlignment="0" applyProtection="0"/>
    <xf numFmtId="43" fontId="52" fillId="0" borderId="0" applyFont="0" applyFill="0" applyBorder="0" applyAlignment="0" applyProtection="0"/>
    <xf numFmtId="43" fontId="52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2" fillId="0" borderId="0" applyFont="0" applyFill="0" applyBorder="0" applyAlignment="0" applyProtection="0"/>
    <xf numFmtId="167" fontId="61" fillId="0" borderId="0" applyBorder="0" applyProtection="0"/>
    <xf numFmtId="43" fontId="4" fillId="0" borderId="0" applyFont="0" applyFill="0" applyBorder="0" applyAlignment="0" applyProtection="0"/>
    <xf numFmtId="3" fontId="5" fillId="0" borderId="0" applyFont="0" applyFill="0" applyBorder="0" applyAlignment="0" applyProtection="0"/>
  </cellStyleXfs>
  <cellXfs count="288">
    <xf numFmtId="0" fontId="0" fillId="0" borderId="0" xfId="0"/>
    <xf numFmtId="0" fontId="0" fillId="0" borderId="0" xfId="0" applyBorder="1"/>
    <xf numFmtId="0" fontId="28" fillId="0" borderId="0" xfId="4" applyFont="1"/>
    <xf numFmtId="0" fontId="29" fillId="3" borderId="0" xfId="4" applyFont="1" applyFill="1" applyBorder="1" applyAlignment="1"/>
    <xf numFmtId="0" fontId="30" fillId="3" borderId="0" xfId="4" applyFont="1" applyFill="1" applyBorder="1" applyAlignment="1"/>
    <xf numFmtId="0" fontId="13" fillId="5" borderId="0" xfId="4" applyFont="1" applyFill="1" applyBorder="1" applyAlignment="1">
      <alignment horizontal="center" vertical="center"/>
    </xf>
    <xf numFmtId="0" fontId="13" fillId="2" borderId="0" xfId="4" applyFont="1" applyFill="1" applyBorder="1" applyAlignment="1">
      <alignment horizontal="center"/>
    </xf>
    <xf numFmtId="2" fontId="0" fillId="0" borderId="0" xfId="0" applyNumberFormat="1"/>
    <xf numFmtId="0" fontId="28" fillId="0" borderId="0" xfId="4" applyFont="1" applyAlignment="1">
      <alignment horizontal="center"/>
    </xf>
    <xf numFmtId="0" fontId="0" fillId="0" borderId="0" xfId="0" applyFill="1" applyBorder="1"/>
    <xf numFmtId="0" fontId="31" fillId="0" borderId="1" xfId="0" applyFont="1" applyFill="1" applyBorder="1" applyAlignment="1">
      <alignment horizontal="left" vertical="center" wrapText="1"/>
    </xf>
    <xf numFmtId="0" fontId="31" fillId="0" borderId="0" xfId="0" applyFont="1" applyFill="1" applyBorder="1" applyAlignment="1">
      <alignment horizontal="left" vertical="center" wrapText="1"/>
    </xf>
    <xf numFmtId="0" fontId="31" fillId="6" borderId="0" xfId="0" applyFont="1" applyFill="1" applyBorder="1" applyAlignment="1">
      <alignment horizontal="left" vertical="center" wrapText="1"/>
    </xf>
    <xf numFmtId="0" fontId="11" fillId="0" borderId="0" xfId="0" applyFont="1"/>
    <xf numFmtId="0" fontId="11" fillId="0" borderId="0" xfId="0" applyFont="1" applyAlignment="1">
      <alignment horizontal="center"/>
    </xf>
    <xf numFmtId="0" fontId="31" fillId="6" borderId="0" xfId="0" applyFont="1" applyFill="1" applyBorder="1" applyAlignment="1">
      <alignment horizontal="left" vertical="center"/>
    </xf>
    <xf numFmtId="0" fontId="28" fillId="6" borderId="0" xfId="4" applyFont="1" applyFill="1"/>
    <xf numFmtId="0" fontId="6" fillId="3" borderId="0" xfId="0" applyFont="1" applyFill="1" applyBorder="1" applyAlignment="1"/>
    <xf numFmtId="0" fontId="20" fillId="0" borderId="0" xfId="4" applyFont="1" applyFill="1" applyBorder="1" applyAlignment="1"/>
    <xf numFmtId="0" fontId="21" fillId="0" borderId="0" xfId="4" applyFont="1" applyFill="1" applyBorder="1" applyAlignment="1" applyProtection="1">
      <alignment vertical="center"/>
      <protection locked="0"/>
    </xf>
    <xf numFmtId="0" fontId="19" fillId="0" borderId="0" xfId="4" applyFont="1" applyFill="1" applyBorder="1" applyAlignment="1"/>
    <xf numFmtId="0" fontId="22" fillId="0" borderId="0" xfId="4" applyFont="1" applyBorder="1" applyAlignment="1" applyProtection="1">
      <alignment vertical="center"/>
      <protection locked="0"/>
    </xf>
    <xf numFmtId="0" fontId="28" fillId="0" borderId="0" xfId="4" applyFont="1" applyFill="1" applyBorder="1" applyAlignment="1"/>
    <xf numFmtId="0" fontId="18" fillId="0" borderId="0" xfId="4" applyFont="1" applyFill="1" applyBorder="1" applyAlignment="1"/>
    <xf numFmtId="0" fontId="11" fillId="0" borderId="7" xfId="4" applyFont="1" applyBorder="1" applyProtection="1">
      <protection locked="0"/>
    </xf>
    <xf numFmtId="0" fontId="11" fillId="0" borderId="0" xfId="4" applyFont="1" applyBorder="1" applyProtection="1">
      <protection locked="0"/>
    </xf>
    <xf numFmtId="0" fontId="11" fillId="0" borderId="8" xfId="4" applyFont="1" applyBorder="1" applyProtection="1">
      <protection locked="0"/>
    </xf>
    <xf numFmtId="0" fontId="22" fillId="0" borderId="1" xfId="4" applyFont="1" applyBorder="1" applyAlignment="1" applyProtection="1">
      <alignment vertical="center"/>
      <protection locked="0"/>
    </xf>
    <xf numFmtId="0" fontId="22" fillId="0" borderId="1" xfId="4" applyFont="1" applyBorder="1" applyAlignment="1" applyProtection="1">
      <alignment horizontal="center" vertical="center"/>
      <protection locked="0"/>
    </xf>
    <xf numFmtId="0" fontId="22" fillId="4" borderId="1" xfId="4" applyFont="1" applyFill="1" applyBorder="1" applyAlignment="1" applyProtection="1">
      <alignment horizontal="center" vertical="center"/>
      <protection locked="0"/>
    </xf>
    <xf numFmtId="0" fontId="22" fillId="4" borderId="1" xfId="4" applyFont="1" applyFill="1" applyBorder="1" applyAlignment="1" applyProtection="1">
      <alignment vertical="center"/>
      <protection locked="0"/>
    </xf>
    <xf numFmtId="0" fontId="24" fillId="4" borderId="1" xfId="4" applyFont="1" applyFill="1" applyBorder="1" applyAlignment="1" applyProtection="1">
      <alignment horizontal="left" vertical="center"/>
      <protection locked="0"/>
    </xf>
    <xf numFmtId="0" fontId="24" fillId="4" borderId="1" xfId="4" applyFont="1" applyFill="1" applyBorder="1" applyAlignment="1" applyProtection="1">
      <alignment vertical="center"/>
      <protection locked="0"/>
    </xf>
    <xf numFmtId="10" fontId="24" fillId="4" borderId="1" xfId="5" applyNumberFormat="1" applyFont="1" applyFill="1" applyBorder="1" applyAlignment="1" applyProtection="1">
      <alignment vertical="center"/>
      <protection locked="0"/>
    </xf>
    <xf numFmtId="0" fontId="24" fillId="0" borderId="1" xfId="4" applyFont="1" applyBorder="1" applyAlignment="1" applyProtection="1">
      <alignment horizontal="left" vertical="center"/>
      <protection locked="0"/>
    </xf>
    <xf numFmtId="0" fontId="24" fillId="0" borderId="1" xfId="4" applyFont="1" applyBorder="1" applyAlignment="1" applyProtection="1">
      <alignment vertical="center"/>
      <protection locked="0"/>
    </xf>
    <xf numFmtId="10" fontId="24" fillId="0" borderId="1" xfId="5" applyNumberFormat="1" applyFont="1" applyBorder="1" applyAlignment="1" applyProtection="1">
      <alignment vertical="center"/>
    </xf>
    <xf numFmtId="0" fontId="28" fillId="0" borderId="0" xfId="4" applyFont="1" applyFill="1"/>
    <xf numFmtId="10" fontId="28" fillId="0" borderId="0" xfId="4" applyNumberFormat="1" applyFont="1"/>
    <xf numFmtId="0" fontId="24" fillId="0" borderId="7" xfId="4" applyFont="1" applyBorder="1" applyAlignment="1" applyProtection="1">
      <alignment vertical="center"/>
      <protection locked="0"/>
    </xf>
    <xf numFmtId="0" fontId="22" fillId="0" borderId="0" xfId="4" applyFont="1" applyBorder="1" applyAlignment="1" applyProtection="1">
      <alignment horizontal="center" vertical="center"/>
      <protection locked="0"/>
    </xf>
    <xf numFmtId="0" fontId="24" fillId="0" borderId="6" xfId="4" applyFont="1" applyBorder="1" applyAlignment="1" applyProtection="1">
      <alignment vertical="center"/>
      <protection locked="0"/>
    </xf>
    <xf numFmtId="10" fontId="24" fillId="0" borderId="8" xfId="5" applyNumberFormat="1" applyFont="1" applyBorder="1" applyAlignment="1" applyProtection="1">
      <alignment vertical="center"/>
    </xf>
    <xf numFmtId="0" fontId="24" fillId="0" borderId="9" xfId="4" applyFont="1" applyBorder="1" applyAlignment="1" applyProtection="1">
      <alignment vertical="center"/>
      <protection locked="0"/>
    </xf>
    <xf numFmtId="0" fontId="22" fillId="0" borderId="2" xfId="4" applyFont="1" applyBorder="1" applyAlignment="1" applyProtection="1">
      <alignment vertical="center"/>
      <protection locked="0"/>
    </xf>
    <xf numFmtId="0" fontId="22" fillId="0" borderId="10" xfId="4" applyFont="1" applyBorder="1" applyAlignment="1" applyProtection="1">
      <alignment horizontal="center" vertical="center"/>
      <protection locked="0"/>
    </xf>
    <xf numFmtId="10" fontId="22" fillId="0" borderId="11" xfId="5" applyNumberFormat="1" applyFont="1" applyBorder="1" applyAlignment="1" applyProtection="1">
      <alignment horizontal="right" vertical="center"/>
    </xf>
    <xf numFmtId="10" fontId="22" fillId="0" borderId="8" xfId="5" applyNumberFormat="1" applyFont="1" applyBorder="1" applyAlignment="1" applyProtection="1">
      <alignment horizontal="right" vertical="center"/>
    </xf>
    <xf numFmtId="0" fontId="28" fillId="0" borderId="0" xfId="4" applyFont="1" applyFill="1" applyBorder="1"/>
    <xf numFmtId="0" fontId="24" fillId="4" borderId="7" xfId="4" applyFont="1" applyFill="1" applyBorder="1" applyAlignment="1" applyProtection="1">
      <alignment vertical="center"/>
      <protection locked="0"/>
    </xf>
    <xf numFmtId="0" fontId="22" fillId="4" borderId="0" xfId="4" applyFont="1" applyFill="1" applyBorder="1" applyAlignment="1" applyProtection="1">
      <alignment horizontal="center" vertical="center"/>
      <protection locked="0"/>
    </xf>
    <xf numFmtId="0" fontId="24" fillId="4" borderId="0" xfId="4" applyFont="1" applyFill="1" applyBorder="1" applyAlignment="1" applyProtection="1">
      <alignment vertical="center"/>
      <protection locked="0"/>
    </xf>
    <xf numFmtId="0" fontId="24" fillId="4" borderId="8" xfId="4" applyFont="1" applyFill="1" applyBorder="1" applyAlignment="1" applyProtection="1">
      <alignment vertical="center"/>
      <protection locked="0"/>
    </xf>
    <xf numFmtId="0" fontId="24" fillId="0" borderId="12" xfId="4" applyFont="1" applyBorder="1" applyAlignment="1" applyProtection="1">
      <alignment vertical="center"/>
      <protection locked="0"/>
    </xf>
    <xf numFmtId="0" fontId="24" fillId="0" borderId="13" xfId="4" applyFont="1" applyBorder="1" applyAlignment="1" applyProtection="1">
      <alignment vertical="center"/>
      <protection locked="0"/>
    </xf>
    <xf numFmtId="0" fontId="24" fillId="0" borderId="13" xfId="4" applyFont="1" applyBorder="1" applyAlignment="1" applyProtection="1">
      <alignment horizontal="right" vertical="center"/>
      <protection locked="0"/>
    </xf>
    <xf numFmtId="10" fontId="22" fillId="4" borderId="1" xfId="5" applyNumberFormat="1" applyFont="1" applyFill="1" applyBorder="1" applyAlignment="1" applyProtection="1">
      <alignment vertical="center"/>
    </xf>
    <xf numFmtId="10" fontId="22" fillId="4" borderId="8" xfId="5" applyNumberFormat="1" applyFont="1" applyFill="1" applyBorder="1" applyAlignment="1" applyProtection="1">
      <alignment vertical="center"/>
    </xf>
    <xf numFmtId="0" fontId="22" fillId="4" borderId="7" xfId="4" applyFont="1" applyFill="1" applyBorder="1" applyAlignment="1" applyProtection="1">
      <alignment vertical="center"/>
      <protection locked="0"/>
    </xf>
    <xf numFmtId="0" fontId="24" fillId="4" borderId="0" xfId="4" applyFont="1" applyFill="1" applyBorder="1" applyAlignment="1" applyProtection="1">
      <alignment horizontal="left" vertical="center"/>
      <protection locked="0"/>
    </xf>
    <xf numFmtId="10" fontId="22" fillId="4" borderId="8" xfId="4" applyNumberFormat="1" applyFont="1" applyFill="1" applyBorder="1" applyAlignment="1" applyProtection="1">
      <alignment vertical="center"/>
      <protection locked="0"/>
    </xf>
    <xf numFmtId="0" fontId="11" fillId="4" borderId="7" xfId="4" applyFont="1" applyFill="1" applyBorder="1" applyProtection="1">
      <protection locked="0"/>
    </xf>
    <xf numFmtId="0" fontId="11" fillId="4" borderId="0" xfId="4" applyFont="1" applyFill="1" applyBorder="1" applyProtection="1">
      <protection locked="0"/>
    </xf>
    <xf numFmtId="0" fontId="11" fillId="4" borderId="0" xfId="4" applyFont="1" applyFill="1" applyBorder="1" applyAlignment="1" applyProtection="1">
      <alignment horizontal="center"/>
      <protection locked="0"/>
    </xf>
    <xf numFmtId="10" fontId="11" fillId="4" borderId="8" xfId="4" applyNumberFormat="1" applyFont="1" applyFill="1" applyBorder="1" applyAlignment="1" applyProtection="1">
      <alignment vertical="center"/>
      <protection locked="0"/>
    </xf>
    <xf numFmtId="0" fontId="11" fillId="4" borderId="0" xfId="4" applyFont="1" applyFill="1" applyBorder="1" applyAlignment="1" applyProtection="1">
      <alignment horizontal="center" vertical="top"/>
      <protection locked="0"/>
    </xf>
    <xf numFmtId="0" fontId="11" fillId="4" borderId="8" xfId="4" applyFont="1" applyFill="1" applyBorder="1" applyAlignment="1" applyProtection="1">
      <alignment vertical="center"/>
      <protection locked="0"/>
    </xf>
    <xf numFmtId="0" fontId="11" fillId="4" borderId="14" xfId="4" applyFont="1" applyFill="1" applyBorder="1" applyProtection="1">
      <protection locked="0"/>
    </xf>
    <xf numFmtId="0" fontId="11" fillId="4" borderId="15" xfId="4" applyFont="1" applyFill="1" applyBorder="1" applyProtection="1">
      <protection locked="0"/>
    </xf>
    <xf numFmtId="0" fontId="11" fillId="4" borderId="15" xfId="4" applyFont="1" applyFill="1" applyBorder="1" applyAlignment="1" applyProtection="1">
      <alignment horizontal="center" vertical="center" wrapText="1"/>
      <protection locked="0"/>
    </xf>
    <xf numFmtId="0" fontId="10" fillId="4" borderId="16" xfId="4" applyFont="1" applyFill="1" applyBorder="1" applyAlignment="1" applyProtection="1">
      <alignment horizontal="center" vertical="center" wrapText="1"/>
      <protection locked="0"/>
    </xf>
    <xf numFmtId="0" fontId="11" fillId="0" borderId="0" xfId="4" applyFont="1" applyProtection="1">
      <protection locked="0"/>
    </xf>
    <xf numFmtId="0" fontId="11" fillId="0" borderId="0" xfId="4" quotePrefix="1" applyFont="1" applyProtection="1">
      <protection locked="0"/>
    </xf>
    <xf numFmtId="0" fontId="6" fillId="3" borderId="13" xfId="0" applyFont="1" applyFill="1" applyBorder="1" applyAlignment="1"/>
    <xf numFmtId="0" fontId="33" fillId="0" borderId="0" xfId="4" applyFont="1" applyFill="1" applyBorder="1" applyAlignment="1"/>
    <xf numFmtId="0" fontId="25" fillId="0" borderId="0" xfId="4" applyFill="1" applyBorder="1"/>
    <xf numFmtId="0" fontId="34" fillId="0" borderId="0" xfId="4" applyFont="1" applyFill="1" applyBorder="1" applyAlignment="1"/>
    <xf numFmtId="0" fontId="6" fillId="3" borderId="5" xfId="0" applyFont="1" applyFill="1" applyBorder="1" applyAlignment="1"/>
    <xf numFmtId="0" fontId="25" fillId="0" borderId="0" xfId="4"/>
    <xf numFmtId="0" fontId="29" fillId="0" borderId="0" xfId="4" applyFont="1" applyFill="1" applyBorder="1" applyAlignment="1"/>
    <xf numFmtId="0" fontId="35" fillId="0" borderId="0" xfId="4" applyFont="1" applyBorder="1" applyAlignment="1"/>
    <xf numFmtId="0" fontId="25" fillId="0" borderId="0" xfId="4" applyBorder="1"/>
    <xf numFmtId="0" fontId="36" fillId="0" borderId="1" xfId="4" applyFont="1" applyFill="1" applyBorder="1" applyAlignment="1">
      <alignment horizontal="center"/>
    </xf>
    <xf numFmtId="0" fontId="36" fillId="0" borderId="0" xfId="4" applyFont="1" applyFill="1" applyBorder="1" applyAlignment="1">
      <alignment horizontal="center"/>
    </xf>
    <xf numFmtId="0" fontId="37" fillId="0" borderId="0" xfId="4" applyFont="1" applyBorder="1" applyAlignment="1"/>
    <xf numFmtId="0" fontId="38" fillId="0" borderId="0" xfId="4" applyFont="1" applyBorder="1"/>
    <xf numFmtId="0" fontId="29" fillId="0" borderId="0" xfId="4" applyFont="1" applyFill="1" applyBorder="1" applyAlignment="1">
      <alignment horizontal="center"/>
    </xf>
    <xf numFmtId="0" fontId="29" fillId="0" borderId="17" xfId="4" applyFont="1" applyFill="1" applyBorder="1" applyAlignment="1">
      <alignment horizontal="center"/>
    </xf>
    <xf numFmtId="0" fontId="28" fillId="0" borderId="3" xfId="4" applyFont="1" applyBorder="1"/>
    <xf numFmtId="0" fontId="39" fillId="0" borderId="4" xfId="4" applyFont="1" applyBorder="1" applyAlignment="1"/>
    <xf numFmtId="0" fontId="39" fillId="0" borderId="5" xfId="4" applyFont="1" applyBorder="1" applyAlignment="1"/>
    <xf numFmtId="0" fontId="39" fillId="0" borderId="0" xfId="4" applyFont="1" applyBorder="1" applyAlignment="1"/>
    <xf numFmtId="0" fontId="40" fillId="0" borderId="0" xfId="4" applyFont="1"/>
    <xf numFmtId="0" fontId="40" fillId="0" borderId="0" xfId="4" applyFont="1" applyBorder="1"/>
    <xf numFmtId="0" fontId="40" fillId="0" borderId="0" xfId="4" applyFont="1" applyFill="1" applyBorder="1"/>
    <xf numFmtId="0" fontId="27" fillId="0" borderId="12" xfId="4" applyFont="1" applyFill="1" applyBorder="1" applyAlignment="1"/>
    <xf numFmtId="0" fontId="27" fillId="0" borderId="13" xfId="4" applyFont="1" applyFill="1" applyBorder="1" applyAlignment="1"/>
    <xf numFmtId="0" fontId="27" fillId="0" borderId="19" xfId="4" applyFont="1" applyFill="1" applyBorder="1" applyAlignment="1"/>
    <xf numFmtId="0" fontId="25" fillId="0" borderId="7" xfId="4" applyBorder="1"/>
    <xf numFmtId="0" fontId="25" fillId="0" borderId="8" xfId="4" applyBorder="1"/>
    <xf numFmtId="0" fontId="25" fillId="0" borderId="1" xfId="4" applyBorder="1" applyAlignment="1">
      <alignment horizontal="center"/>
    </xf>
    <xf numFmtId="0" fontId="40" fillId="0" borderId="0" xfId="4" applyFont="1" applyBorder="1" applyAlignment="1">
      <alignment horizontal="center" vertical="top" wrapText="1"/>
    </xf>
    <xf numFmtId="164" fontId="25" fillId="0" borderId="1" xfId="1" applyFont="1" applyBorder="1" applyAlignment="1">
      <alignment horizontal="center"/>
    </xf>
    <xf numFmtId="0" fontId="14" fillId="0" borderId="0" xfId="0" applyFont="1" applyAlignment="1">
      <alignment horizontal="center"/>
    </xf>
    <xf numFmtId="164" fontId="0" fillId="0" borderId="0" xfId="1" applyNumberFormat="1" applyFont="1" applyFill="1"/>
    <xf numFmtId="164" fontId="0" fillId="0" borderId="0" xfId="1" applyNumberFormat="1" applyFont="1" applyFill="1" applyBorder="1"/>
    <xf numFmtId="164" fontId="0" fillId="0" borderId="0" xfId="1" applyNumberFormat="1" applyFont="1" applyFill="1" applyBorder="1" applyAlignment="1">
      <alignment horizontal="center"/>
    </xf>
    <xf numFmtId="164" fontId="32" fillId="0" borderId="0" xfId="1" applyNumberFormat="1" applyFont="1" applyFill="1" applyBorder="1" applyAlignment="1">
      <alignment vertical="center"/>
    </xf>
    <xf numFmtId="164" fontId="9" fillId="0" borderId="0" xfId="1" applyNumberFormat="1" applyFont="1" applyFill="1" applyBorder="1" applyAlignment="1">
      <alignment horizontal="center" vertical="center"/>
    </xf>
    <xf numFmtId="164" fontId="31" fillId="0" borderId="0" xfId="1" applyNumberFormat="1" applyFont="1" applyFill="1" applyBorder="1" applyAlignment="1">
      <alignment horizontal="left" vertical="center"/>
    </xf>
    <xf numFmtId="164" fontId="41" fillId="0" borderId="0" xfId="1" applyNumberFormat="1" applyFont="1" applyFill="1" applyBorder="1" applyAlignment="1">
      <alignment horizontal="center" vertical="center"/>
    </xf>
    <xf numFmtId="164" fontId="0" fillId="0" borderId="0" xfId="1" applyNumberFormat="1" applyFont="1" applyBorder="1"/>
    <xf numFmtId="164" fontId="0" fillId="0" borderId="0" xfId="1" applyNumberFormat="1" applyFont="1" applyBorder="1" applyAlignment="1">
      <alignment horizontal="center"/>
    </xf>
    <xf numFmtId="0" fontId="3" fillId="0" borderId="1" xfId="4" applyFont="1" applyBorder="1" applyAlignment="1">
      <alignment horizontal="center"/>
    </xf>
    <xf numFmtId="10" fontId="25" fillId="0" borderId="1" xfId="8" applyNumberFormat="1" applyFont="1" applyBorder="1" applyAlignment="1">
      <alignment horizontal="center"/>
    </xf>
    <xf numFmtId="9" fontId="25" fillId="0" borderId="21" xfId="4" applyNumberFormat="1" applyBorder="1" applyAlignment="1">
      <alignment horizontal="center"/>
    </xf>
    <xf numFmtId="0" fontId="13" fillId="5" borderId="0" xfId="4" applyFont="1" applyFill="1" applyBorder="1" applyAlignment="1">
      <alignment horizontal="center" vertical="center"/>
    </xf>
    <xf numFmtId="164" fontId="28" fillId="0" borderId="0" xfId="1" applyNumberFormat="1" applyFont="1" applyFill="1" applyBorder="1" applyAlignment="1">
      <alignment horizontal="center" vertical="center"/>
    </xf>
    <xf numFmtId="0" fontId="14" fillId="4" borderId="1" xfId="3" applyFont="1" applyFill="1" applyBorder="1" applyAlignment="1">
      <alignment horizontal="center" vertical="center" wrapText="1"/>
    </xf>
    <xf numFmtId="0" fontId="5" fillId="0" borderId="0" xfId="0" applyFont="1" applyFill="1" applyBorder="1"/>
    <xf numFmtId="0" fontId="0" fillId="0" borderId="0" xfId="0" applyFill="1"/>
    <xf numFmtId="0" fontId="31" fillId="0" borderId="0" xfId="0" applyFont="1" applyFill="1" applyBorder="1" applyAlignment="1">
      <alignment horizontal="left" vertical="center"/>
    </xf>
    <xf numFmtId="43" fontId="0" fillId="0" borderId="0" xfId="0" applyNumberFormat="1" applyFill="1" applyBorder="1"/>
    <xf numFmtId="43" fontId="31" fillId="0" borderId="0" xfId="0" applyNumberFormat="1" applyFont="1" applyFill="1" applyBorder="1" applyAlignment="1">
      <alignment horizontal="left" vertical="center"/>
    </xf>
    <xf numFmtId="43" fontId="31" fillId="0" borderId="0" xfId="0" applyNumberFormat="1" applyFont="1" applyFill="1" applyBorder="1" applyAlignment="1">
      <alignment horizontal="left" vertical="center" wrapText="1"/>
    </xf>
    <xf numFmtId="164" fontId="31" fillId="6" borderId="0" xfId="1" applyNumberFormat="1" applyFont="1" applyFill="1" applyBorder="1" applyAlignment="1">
      <alignment horizontal="left" vertical="center"/>
    </xf>
    <xf numFmtId="164" fontId="31" fillId="6" borderId="0" xfId="1" applyNumberFormat="1" applyFont="1" applyFill="1" applyBorder="1" applyAlignment="1">
      <alignment horizontal="center" vertical="center"/>
    </xf>
    <xf numFmtId="0" fontId="0" fillId="6" borderId="0" xfId="0" applyFill="1"/>
    <xf numFmtId="164" fontId="28" fillId="6" borderId="0" xfId="1" applyNumberFormat="1" applyFont="1" applyFill="1" applyBorder="1" applyAlignment="1">
      <alignment horizontal="center" vertical="center"/>
    </xf>
    <xf numFmtId="0" fontId="0" fillId="6" borderId="0" xfId="0" applyFill="1" applyBorder="1"/>
    <xf numFmtId="43" fontId="0" fillId="6" borderId="0" xfId="0" applyNumberFormat="1" applyFill="1" applyBorder="1"/>
    <xf numFmtId="43" fontId="31" fillId="6" borderId="0" xfId="0" applyNumberFormat="1" applyFont="1" applyFill="1" applyBorder="1" applyAlignment="1">
      <alignment horizontal="left" vertical="center"/>
    </xf>
    <xf numFmtId="0" fontId="11" fillId="0" borderId="1" xfId="3" applyFont="1" applyFill="1" applyBorder="1" applyAlignment="1">
      <alignment horizontal="center" vertical="center" wrapText="1"/>
    </xf>
    <xf numFmtId="0" fontId="17" fillId="5" borderId="1" xfId="0" applyFont="1" applyFill="1" applyBorder="1" applyAlignment="1"/>
    <xf numFmtId="0" fontId="11" fillId="6" borderId="1" xfId="17" applyFont="1" applyFill="1" applyBorder="1" applyAlignment="1">
      <alignment horizontal="center" vertical="center" wrapText="1"/>
    </xf>
    <xf numFmtId="0" fontId="11" fillId="6" borderId="1" xfId="17" applyFont="1" applyFill="1" applyBorder="1" applyAlignment="1">
      <alignment horizontal="left" vertical="center" wrapText="1"/>
    </xf>
    <xf numFmtId="43" fontId="31" fillId="7" borderId="1" xfId="14" applyFont="1" applyFill="1" applyBorder="1" applyAlignment="1">
      <alignment horizontal="left" vertical="center"/>
    </xf>
    <xf numFmtId="0" fontId="31" fillId="7" borderId="1" xfId="17" applyFont="1" applyFill="1" applyBorder="1" applyAlignment="1">
      <alignment horizontal="left" vertical="center"/>
    </xf>
    <xf numFmtId="164" fontId="31" fillId="7" borderId="1" xfId="17" applyNumberFormat="1" applyFont="1" applyFill="1" applyBorder="1" applyAlignment="1">
      <alignment horizontal="left" vertical="center"/>
    </xf>
    <xf numFmtId="0" fontId="11" fillId="4" borderId="1" xfId="17" applyFont="1" applyFill="1" applyBorder="1" applyAlignment="1">
      <alignment horizontal="center" vertical="center" wrapText="1"/>
    </xf>
    <xf numFmtId="0" fontId="11" fillId="4" borderId="1" xfId="17" applyFont="1" applyFill="1" applyBorder="1" applyAlignment="1">
      <alignment horizontal="left" vertical="center" wrapText="1"/>
    </xf>
    <xf numFmtId="43" fontId="31" fillId="4" borderId="1" xfId="14" applyFont="1" applyFill="1" applyBorder="1" applyAlignment="1">
      <alignment horizontal="left" vertical="center"/>
    </xf>
    <xf numFmtId="0" fontId="11" fillId="0" borderId="1" xfId="17" applyFont="1" applyBorder="1" applyAlignment="1">
      <alignment horizontal="left" vertical="center" wrapText="1"/>
    </xf>
    <xf numFmtId="0" fontId="11" fillId="4" borderId="0" xfId="17" applyFont="1" applyFill="1" applyAlignment="1">
      <alignment vertical="center"/>
    </xf>
    <xf numFmtId="0" fontId="31" fillId="4" borderId="1" xfId="17" applyFont="1" applyFill="1" applyBorder="1" applyAlignment="1">
      <alignment horizontal="left" vertical="center"/>
    </xf>
    <xf numFmtId="0" fontId="31" fillId="4" borderId="1" xfId="17" applyFont="1" applyFill="1" applyBorder="1" applyAlignment="1">
      <alignment horizontal="left" vertical="center" wrapText="1"/>
    </xf>
    <xf numFmtId="0" fontId="11" fillId="4" borderId="1" xfId="17" applyFont="1" applyFill="1" applyBorder="1"/>
    <xf numFmtId="0" fontId="11" fillId="4" borderId="1" xfId="3" applyFont="1" applyFill="1" applyBorder="1" applyAlignment="1">
      <alignment horizontal="left" vertical="center" wrapText="1"/>
    </xf>
    <xf numFmtId="0" fontId="11" fillId="0" borderId="1" xfId="3" applyFont="1" applyBorder="1" applyAlignment="1">
      <alignment horizontal="left" vertical="center" wrapText="1"/>
    </xf>
    <xf numFmtId="43" fontId="31" fillId="0" borderId="1" xfId="14" applyFont="1" applyBorder="1" applyAlignment="1">
      <alignment horizontal="left" vertical="center"/>
    </xf>
    <xf numFmtId="0" fontId="10" fillId="4" borderId="1" xfId="17" applyFont="1" applyFill="1" applyBorder="1" applyAlignment="1">
      <alignment vertical="top"/>
    </xf>
    <xf numFmtId="164" fontId="15" fillId="4" borderId="1" xfId="1" applyFont="1" applyFill="1" applyBorder="1"/>
    <xf numFmtId="0" fontId="5" fillId="4" borderId="1" xfId="17" applyFill="1" applyBorder="1"/>
    <xf numFmtId="0" fontId="31" fillId="4" borderId="1" xfId="17" applyFont="1" applyFill="1" applyBorder="1" applyAlignment="1">
      <alignment horizontal="center" vertical="center"/>
    </xf>
    <xf numFmtId="43" fontId="11" fillId="4" borderId="1" xfId="14" applyFont="1" applyFill="1" applyBorder="1" applyAlignment="1">
      <alignment horizontal="left" vertical="top"/>
    </xf>
    <xf numFmtId="164" fontId="12" fillId="4" borderId="1" xfId="17" applyNumberFormat="1" applyFont="1" applyFill="1" applyBorder="1" applyAlignment="1">
      <alignment horizontal="left" vertical="top"/>
    </xf>
    <xf numFmtId="0" fontId="14" fillId="4" borderId="1" xfId="17" applyFont="1" applyFill="1" applyBorder="1" applyAlignment="1">
      <alignment horizontal="center" vertical="top"/>
    </xf>
    <xf numFmtId="0" fontId="11" fillId="4" borderId="1" xfId="17" applyFont="1" applyFill="1" applyBorder="1" applyAlignment="1">
      <alignment horizontal="left" vertical="top"/>
    </xf>
    <xf numFmtId="0" fontId="12" fillId="4" borderId="1" xfId="17" applyFont="1" applyFill="1" applyBorder="1" applyAlignment="1">
      <alignment horizontal="left" vertical="top"/>
    </xf>
    <xf numFmtId="0" fontId="12" fillId="4" borderId="0" xfId="17" applyFont="1" applyFill="1" applyAlignment="1">
      <alignment horizontal="center" vertical="top"/>
    </xf>
    <xf numFmtId="43" fontId="10" fillId="4" borderId="0" xfId="14" applyFont="1" applyFill="1" applyAlignment="1">
      <alignment vertical="top"/>
    </xf>
    <xf numFmtId="0" fontId="10" fillId="4" borderId="0" xfId="17" applyFont="1" applyFill="1" applyAlignment="1">
      <alignment vertical="top"/>
    </xf>
    <xf numFmtId="0" fontId="12" fillId="4" borderId="0" xfId="17" applyFont="1" applyFill="1" applyAlignment="1">
      <alignment horizontal="left" vertical="top"/>
    </xf>
    <xf numFmtId="164" fontId="15" fillId="4" borderId="0" xfId="1" applyFont="1" applyFill="1" applyBorder="1"/>
    <xf numFmtId="0" fontId="5" fillId="4" borderId="0" xfId="17" applyFill="1"/>
    <xf numFmtId="2" fontId="28" fillId="6" borderId="1" xfId="75" applyNumberFormat="1" applyFont="1" applyFill="1" applyBorder="1"/>
    <xf numFmtId="0" fontId="11" fillId="6" borderId="1" xfId="17" applyFont="1" applyFill="1" applyBorder="1" applyAlignment="1">
      <alignment horizontal="center" vertical="center" wrapText="1"/>
    </xf>
    <xf numFmtId="164" fontId="31" fillId="0" borderId="1" xfId="1" applyFont="1" applyFill="1" applyBorder="1" applyAlignment="1">
      <alignment horizontal="left" vertical="center"/>
    </xf>
    <xf numFmtId="0" fontId="11" fillId="4" borderId="1" xfId="17" applyFont="1" applyFill="1" applyBorder="1" applyAlignment="1">
      <alignment horizontal="center" vertical="center" wrapText="1"/>
    </xf>
    <xf numFmtId="2" fontId="28" fillId="6" borderId="20" xfId="75" applyNumberFormat="1" applyFont="1" applyFill="1" applyBorder="1"/>
    <xf numFmtId="43" fontId="28" fillId="0" borderId="1" xfId="148" applyFont="1" applyBorder="1" applyAlignment="1"/>
    <xf numFmtId="43" fontId="28" fillId="0" borderId="20" xfId="148" applyFont="1" applyBorder="1" applyAlignment="1"/>
    <xf numFmtId="43" fontId="28" fillId="4" borderId="1" xfId="148" applyFont="1" applyFill="1" applyBorder="1"/>
    <xf numFmtId="2" fontId="28" fillId="4" borderId="1" xfId="75" applyNumberFormat="1" applyFont="1" applyFill="1" applyBorder="1"/>
    <xf numFmtId="2" fontId="31" fillId="4" borderId="1" xfId="17" applyNumberFormat="1" applyFont="1" applyFill="1" applyBorder="1" applyAlignment="1">
      <alignment horizontal="center" vertical="center"/>
    </xf>
    <xf numFmtId="43" fontId="28" fillId="4" borderId="1" xfId="148" applyFont="1" applyFill="1" applyBorder="1" applyAlignment="1">
      <alignment horizontal="right"/>
    </xf>
    <xf numFmtId="43" fontId="28" fillId="0" borderId="2" xfId="148" applyFont="1" applyBorder="1" applyAlignment="1">
      <alignment horizontal="center"/>
    </xf>
    <xf numFmtId="43" fontId="28" fillId="0" borderId="10" xfId="148" applyFont="1" applyBorder="1" applyAlignment="1">
      <alignment horizontal="center"/>
    </xf>
    <xf numFmtId="0" fontId="28" fillId="6" borderId="20" xfId="75" applyFont="1" applyFill="1" applyBorder="1" applyAlignment="1">
      <alignment horizontal="center"/>
    </xf>
    <xf numFmtId="0" fontId="28" fillId="6" borderId="10" xfId="75" applyFont="1" applyFill="1" applyBorder="1" applyAlignment="1">
      <alignment horizontal="center"/>
    </xf>
    <xf numFmtId="0" fontId="28" fillId="6" borderId="20" xfId="75" applyFont="1" applyFill="1" applyBorder="1" applyAlignment="1">
      <alignment horizontal="left" wrapText="1"/>
    </xf>
    <xf numFmtId="0" fontId="28" fillId="6" borderId="10" xfId="75" applyFont="1" applyFill="1" applyBorder="1" applyAlignment="1">
      <alignment horizontal="left" wrapText="1"/>
    </xf>
    <xf numFmtId="0" fontId="28" fillId="6" borderId="20" xfId="75" applyFont="1" applyFill="1" applyBorder="1" applyAlignment="1">
      <alignment horizontal="left"/>
    </xf>
    <xf numFmtId="0" fontId="28" fillId="6" borderId="10" xfId="75" applyFont="1" applyFill="1" applyBorder="1" applyAlignment="1">
      <alignment horizontal="left"/>
    </xf>
    <xf numFmtId="0" fontId="28" fillId="6" borderId="35" xfId="75" applyFont="1" applyFill="1" applyBorder="1" applyAlignment="1">
      <alignment horizontal="left" wrapText="1"/>
    </xf>
    <xf numFmtId="0" fontId="28" fillId="6" borderId="35" xfId="75" applyFont="1" applyFill="1" applyBorder="1" applyAlignment="1">
      <alignment horizontal="center"/>
    </xf>
    <xf numFmtId="0" fontId="28" fillId="6" borderId="35" xfId="75" applyFont="1" applyFill="1" applyBorder="1" applyAlignment="1">
      <alignment horizontal="left"/>
    </xf>
    <xf numFmtId="0" fontId="17" fillId="5" borderId="1" xfId="3" applyFont="1" applyFill="1" applyBorder="1" applyAlignment="1"/>
    <xf numFmtId="0" fontId="5" fillId="0" borderId="1" xfId="17" applyBorder="1"/>
    <xf numFmtId="0" fontId="32" fillId="0" borderId="1" xfId="17" applyFont="1" applyBorder="1" applyAlignment="1">
      <alignment horizontal="center"/>
    </xf>
    <xf numFmtId="0" fontId="63" fillId="0" borderId="1" xfId="17" applyFont="1" applyBorder="1" applyAlignment="1">
      <alignment horizontal="center"/>
    </xf>
    <xf numFmtId="0" fontId="64" fillId="0" borderId="1" xfId="17" applyFont="1" applyFill="1" applyBorder="1" applyAlignment="1">
      <alignment horizontal="left" vertical="center"/>
    </xf>
    <xf numFmtId="44" fontId="5" fillId="0" borderId="1" xfId="17" applyNumberFormat="1" applyFill="1" applyBorder="1"/>
    <xf numFmtId="44" fontId="1" fillId="0" borderId="1" xfId="17" applyNumberFormat="1" applyFont="1" applyFill="1" applyBorder="1"/>
    <xf numFmtId="9" fontId="0" fillId="0" borderId="1" xfId="7" applyFont="1" applyFill="1" applyBorder="1"/>
    <xf numFmtId="9" fontId="5" fillId="0" borderId="1" xfId="7" applyFont="1" applyFill="1" applyBorder="1"/>
    <xf numFmtId="9" fontId="1" fillId="0" borderId="1" xfId="7" applyFont="1" applyFill="1" applyBorder="1"/>
    <xf numFmtId="0" fontId="64" fillId="23" borderId="1" xfId="17" applyFont="1" applyFill="1" applyBorder="1" applyAlignment="1">
      <alignment horizontal="left" vertical="center"/>
    </xf>
    <xf numFmtId="44" fontId="5" fillId="23" borderId="1" xfId="17" applyNumberFormat="1" applyFill="1" applyBorder="1"/>
    <xf numFmtId="44" fontId="1" fillId="23" borderId="1" xfId="17" applyNumberFormat="1" applyFont="1" applyFill="1" applyBorder="1"/>
    <xf numFmtId="9" fontId="0" fillId="23" borderId="1" xfId="7" applyFont="1" applyFill="1" applyBorder="1"/>
    <xf numFmtId="9" fontId="1" fillId="23" borderId="1" xfId="7" applyFont="1" applyFill="1" applyBorder="1"/>
    <xf numFmtId="44" fontId="0" fillId="0" borderId="0" xfId="0" applyNumberFormat="1"/>
    <xf numFmtId="43" fontId="28" fillId="0" borderId="0" xfId="4" applyNumberFormat="1" applyFont="1"/>
    <xf numFmtId="43" fontId="28" fillId="6" borderId="0" xfId="4" applyNumberFormat="1" applyFont="1" applyFill="1"/>
    <xf numFmtId="2" fontId="28" fillId="0" borderId="1" xfId="75" applyNumberFormat="1" applyFont="1" applyFill="1" applyBorder="1"/>
    <xf numFmtId="0" fontId="11" fillId="6" borderId="1" xfId="17" applyFont="1" applyFill="1" applyBorder="1" applyAlignment="1">
      <alignment horizontal="left" vertical="center" wrapText="1"/>
    </xf>
    <xf numFmtId="164" fontId="15" fillId="4" borderId="10" xfId="1" applyFont="1" applyFill="1" applyBorder="1"/>
    <xf numFmtId="10" fontId="9" fillId="6" borderId="1" xfId="17" applyNumberFormat="1" applyFont="1" applyFill="1" applyBorder="1" applyAlignment="1">
      <alignment horizontal="center"/>
    </xf>
    <xf numFmtId="0" fontId="9" fillId="6" borderId="1" xfId="17" applyFont="1" applyFill="1" applyBorder="1" applyAlignment="1">
      <alignment horizontal="center"/>
    </xf>
    <xf numFmtId="0" fontId="10" fillId="6" borderId="1" xfId="17" applyFont="1" applyFill="1" applyBorder="1" applyAlignment="1">
      <alignment horizontal="center" vertical="top"/>
    </xf>
    <xf numFmtId="0" fontId="11" fillId="4" borderId="1" xfId="17" applyFont="1" applyFill="1" applyBorder="1" applyAlignment="1">
      <alignment vertical="center"/>
    </xf>
    <xf numFmtId="0" fontId="0" fillId="0" borderId="1" xfId="0" applyBorder="1" applyAlignment="1">
      <alignment horizontal="center"/>
    </xf>
    <xf numFmtId="0" fontId="10" fillId="6" borderId="1" xfId="17" applyFont="1" applyFill="1" applyBorder="1" applyAlignment="1">
      <alignment horizontal="center" vertical="center" wrapText="1"/>
    </xf>
    <xf numFmtId="0" fontId="11" fillId="6" borderId="1" xfId="17" applyFont="1" applyFill="1" applyBorder="1" applyAlignment="1">
      <alignment horizontal="left" vertical="center" wrapText="1"/>
    </xf>
    <xf numFmtId="0" fontId="9" fillId="6" borderId="1" xfId="17" applyFont="1" applyFill="1" applyBorder="1" applyAlignment="1">
      <alignment horizontal="center" vertical="center"/>
    </xf>
    <xf numFmtId="0" fontId="6" fillId="5" borderId="1" xfId="0" applyFont="1" applyFill="1" applyBorder="1" applyAlignment="1">
      <alignment horizontal="center"/>
    </xf>
    <xf numFmtId="0" fontId="14" fillId="6" borderId="1" xfId="17" applyFont="1" applyFill="1" applyBorder="1" applyAlignment="1">
      <alignment horizontal="center" vertical="center" wrapText="1"/>
    </xf>
    <xf numFmtId="43" fontId="10" fillId="6" borderId="1" xfId="14" applyFont="1" applyFill="1" applyBorder="1" applyAlignment="1">
      <alignment horizontal="center" vertical="center" wrapText="1"/>
    </xf>
    <xf numFmtId="0" fontId="12" fillId="5" borderId="1" xfId="4" applyFont="1" applyFill="1" applyBorder="1" applyAlignment="1" applyProtection="1">
      <alignment horizontal="left" vertical="center" wrapText="1"/>
      <protection locked="0"/>
    </xf>
    <xf numFmtId="0" fontId="17" fillId="5" borderId="1" xfId="0" applyFont="1" applyFill="1" applyBorder="1" applyAlignment="1">
      <alignment horizontal="left"/>
    </xf>
    <xf numFmtId="39" fontId="17" fillId="5" borderId="1" xfId="0" applyNumberFormat="1" applyFont="1" applyFill="1" applyBorder="1" applyAlignment="1">
      <alignment horizontal="left"/>
    </xf>
    <xf numFmtId="0" fontId="7" fillId="5" borderId="1" xfId="0" applyFont="1" applyFill="1" applyBorder="1" applyAlignment="1">
      <alignment horizontal="center"/>
    </xf>
    <xf numFmtId="0" fontId="11" fillId="4" borderId="0" xfId="17" applyFont="1" applyFill="1" applyAlignment="1">
      <alignment horizontal="center" vertical="top"/>
    </xf>
    <xf numFmtId="0" fontId="9" fillId="6" borderId="1" xfId="17" applyFont="1" applyFill="1" applyBorder="1" applyAlignment="1">
      <alignment horizontal="right"/>
    </xf>
    <xf numFmtId="0" fontId="11" fillId="0" borderId="1" xfId="3" applyFont="1" applyBorder="1" applyAlignment="1">
      <alignment horizontal="center" vertical="top"/>
    </xf>
    <xf numFmtId="0" fontId="11" fillId="0" borderId="1" xfId="17" applyFont="1" applyBorder="1" applyAlignment="1">
      <alignment horizontal="center" vertical="top"/>
    </xf>
    <xf numFmtId="0" fontId="11" fillId="0" borderId="1" xfId="17" applyFont="1" applyBorder="1" applyAlignment="1">
      <alignment horizontal="center"/>
    </xf>
    <xf numFmtId="164" fontId="12" fillId="4" borderId="1" xfId="17" applyNumberFormat="1" applyFont="1" applyFill="1" applyBorder="1" applyAlignment="1">
      <alignment horizontal="center" vertical="top"/>
    </xf>
    <xf numFmtId="0" fontId="42" fillId="0" borderId="20" xfId="4" applyFont="1" applyBorder="1" applyAlignment="1">
      <alignment horizontal="center"/>
    </xf>
    <xf numFmtId="0" fontId="42" fillId="0" borderId="2" xfId="4" applyFont="1" applyBorder="1" applyAlignment="1">
      <alignment horizontal="center"/>
    </xf>
    <xf numFmtId="0" fontId="42" fillId="0" borderId="10" xfId="4" applyFont="1" applyBorder="1" applyAlignment="1">
      <alignment horizontal="center"/>
    </xf>
    <xf numFmtId="0" fontId="17" fillId="5" borderId="20" xfId="0" applyFont="1" applyFill="1" applyBorder="1" applyAlignment="1">
      <alignment horizontal="left"/>
    </xf>
    <xf numFmtId="0" fontId="17" fillId="5" borderId="2" xfId="0" applyFont="1" applyFill="1" applyBorder="1" applyAlignment="1">
      <alignment horizontal="left"/>
    </xf>
    <xf numFmtId="0" fontId="17" fillId="5" borderId="10" xfId="0" applyFont="1" applyFill="1" applyBorder="1" applyAlignment="1">
      <alignment horizontal="left"/>
    </xf>
    <xf numFmtId="39" fontId="17" fillId="5" borderId="20" xfId="0" applyNumberFormat="1" applyFont="1" applyFill="1" applyBorder="1" applyAlignment="1">
      <alignment horizontal="left"/>
    </xf>
    <xf numFmtId="39" fontId="17" fillId="5" borderId="2" xfId="0" applyNumberFormat="1" applyFont="1" applyFill="1" applyBorder="1" applyAlignment="1">
      <alignment horizontal="left"/>
    </xf>
    <xf numFmtId="39" fontId="17" fillId="5" borderId="10" xfId="0" applyNumberFormat="1" applyFont="1" applyFill="1" applyBorder="1" applyAlignment="1">
      <alignment horizontal="left"/>
    </xf>
    <xf numFmtId="0" fontId="28" fillId="0" borderId="1" xfId="75" applyFont="1" applyBorder="1" applyAlignment="1">
      <alignment horizontal="left"/>
    </xf>
    <xf numFmtId="0" fontId="13" fillId="6" borderId="1" xfId="4" applyFont="1" applyFill="1" applyBorder="1" applyAlignment="1">
      <alignment horizontal="center" vertical="center"/>
    </xf>
    <xf numFmtId="44" fontId="28" fillId="0" borderId="1" xfId="55" applyFont="1" applyFill="1" applyBorder="1" applyAlignment="1">
      <alignment horizontal="left" vertical="center"/>
    </xf>
    <xf numFmtId="0" fontId="28" fillId="6" borderId="1" xfId="75" applyFont="1" applyFill="1" applyBorder="1" applyAlignment="1">
      <alignment horizontal="left" wrapText="1"/>
    </xf>
    <xf numFmtId="44" fontId="28" fillId="0" borderId="1" xfId="2" applyFont="1" applyFill="1" applyBorder="1" applyAlignment="1">
      <alignment horizontal="left" vertical="center" wrapText="1"/>
    </xf>
    <xf numFmtId="0" fontId="28" fillId="0" borderId="20" xfId="4" applyFont="1" applyFill="1" applyBorder="1" applyAlignment="1">
      <alignment horizontal="left" wrapText="1"/>
    </xf>
    <xf numFmtId="0" fontId="28" fillId="0" borderId="35" xfId="4" applyFont="1" applyFill="1" applyBorder="1" applyAlignment="1">
      <alignment horizontal="left" wrapText="1"/>
    </xf>
    <xf numFmtId="0" fontId="28" fillId="0" borderId="10" xfId="4" applyFont="1" applyFill="1" applyBorder="1" applyAlignment="1">
      <alignment horizontal="left" wrapText="1"/>
    </xf>
    <xf numFmtId="0" fontId="5" fillId="0" borderId="1" xfId="17" applyFill="1" applyBorder="1" applyAlignment="1">
      <alignment horizontal="center" vertical="center"/>
    </xf>
    <xf numFmtId="0" fontId="5" fillId="0" borderId="1" xfId="17" applyFont="1" applyFill="1" applyBorder="1" applyAlignment="1">
      <alignment horizontal="left" vertical="center"/>
    </xf>
    <xf numFmtId="0" fontId="5" fillId="0" borderId="1" xfId="17" applyFill="1" applyBorder="1" applyAlignment="1">
      <alignment horizontal="left" vertical="center"/>
    </xf>
    <xf numFmtId="0" fontId="6" fillId="5" borderId="1" xfId="3" applyFont="1" applyFill="1" applyBorder="1" applyAlignment="1">
      <alignment horizontal="center"/>
    </xf>
    <xf numFmtId="0" fontId="6" fillId="5" borderId="1" xfId="3" applyFont="1" applyFill="1" applyBorder="1" applyAlignment="1">
      <alignment horizontal="left" wrapText="1"/>
    </xf>
    <xf numFmtId="0" fontId="62" fillId="7" borderId="1" xfId="17" applyFont="1" applyFill="1" applyBorder="1" applyAlignment="1">
      <alignment horizontal="center"/>
    </xf>
    <xf numFmtId="0" fontId="5" fillId="23" borderId="1" xfId="17" applyFill="1" applyBorder="1" applyAlignment="1">
      <alignment horizontal="center" vertical="center"/>
    </xf>
    <xf numFmtId="0" fontId="5" fillId="23" borderId="1" xfId="17" applyFont="1" applyFill="1" applyBorder="1" applyAlignment="1">
      <alignment horizontal="left" vertical="center"/>
    </xf>
    <xf numFmtId="0" fontId="5" fillId="23" borderId="1" xfId="17" applyFill="1" applyBorder="1" applyAlignment="1">
      <alignment horizontal="left" vertical="center"/>
    </xf>
    <xf numFmtId="0" fontId="27" fillId="0" borderId="1" xfId="17" applyFont="1" applyFill="1" applyBorder="1" applyAlignment="1">
      <alignment horizontal="center"/>
    </xf>
    <xf numFmtId="0" fontId="43" fillId="3" borderId="22" xfId="4" applyFont="1" applyFill="1" applyBorder="1" applyAlignment="1">
      <alignment horizontal="center"/>
    </xf>
    <xf numFmtId="0" fontId="43" fillId="3" borderId="23" xfId="4" applyFont="1" applyFill="1" applyBorder="1" applyAlignment="1">
      <alignment horizontal="center"/>
    </xf>
    <xf numFmtId="0" fontId="43" fillId="3" borderId="24" xfId="4" applyFont="1" applyFill="1" applyBorder="1" applyAlignment="1">
      <alignment horizontal="center"/>
    </xf>
    <xf numFmtId="0" fontId="34" fillId="3" borderId="25" xfId="4" applyFont="1" applyFill="1" applyBorder="1" applyAlignment="1">
      <alignment horizontal="center"/>
    </xf>
    <xf numFmtId="0" fontId="34" fillId="3" borderId="1" xfId="4" applyFont="1" applyFill="1" applyBorder="1" applyAlignment="1">
      <alignment horizontal="center"/>
    </xf>
    <xf numFmtId="0" fontId="34" fillId="3" borderId="18" xfId="4" applyFont="1" applyFill="1" applyBorder="1" applyAlignment="1">
      <alignment horizontal="center"/>
    </xf>
    <xf numFmtId="0" fontId="25" fillId="3" borderId="25" xfId="4" applyFill="1" applyBorder="1" applyAlignment="1">
      <alignment horizontal="center"/>
    </xf>
    <xf numFmtId="0" fontId="25" fillId="3" borderId="1" xfId="4" applyFill="1" applyBorder="1" applyAlignment="1">
      <alignment horizontal="center"/>
    </xf>
    <xf numFmtId="0" fontId="25" fillId="3" borderId="18" xfId="4" applyFill="1" applyBorder="1" applyAlignment="1">
      <alignment horizontal="center"/>
    </xf>
    <xf numFmtId="0" fontId="33" fillId="3" borderId="25" xfId="4" applyFont="1" applyFill="1" applyBorder="1" applyAlignment="1">
      <alignment horizontal="center"/>
    </xf>
    <xf numFmtId="0" fontId="33" fillId="3" borderId="1" xfId="4" applyFont="1" applyFill="1" applyBorder="1" applyAlignment="1">
      <alignment horizontal="center"/>
    </xf>
    <xf numFmtId="0" fontId="33" fillId="3" borderId="18" xfId="4" applyFont="1" applyFill="1" applyBorder="1" applyAlignment="1">
      <alignment horizontal="center"/>
    </xf>
    <xf numFmtId="0" fontId="8" fillId="0" borderId="7" xfId="4" applyFont="1" applyBorder="1" applyAlignment="1">
      <alignment horizontal="left" vertical="center" wrapText="1"/>
    </xf>
    <xf numFmtId="0" fontId="8" fillId="0" borderId="0" xfId="4" applyFont="1" applyBorder="1" applyAlignment="1">
      <alignment horizontal="left" vertical="center" wrapText="1"/>
    </xf>
    <xf numFmtId="0" fontId="8" fillId="0" borderId="8" xfId="4" applyFont="1" applyBorder="1" applyAlignment="1">
      <alignment horizontal="left" vertical="center" wrapText="1"/>
    </xf>
    <xf numFmtId="0" fontId="24" fillId="4" borderId="9" xfId="4" applyFont="1" applyFill="1" applyBorder="1" applyAlignment="1" applyProtection="1">
      <alignment horizontal="left" vertical="center"/>
      <protection locked="0"/>
    </xf>
    <xf numFmtId="0" fontId="24" fillId="4" borderId="2" xfId="4" applyFont="1" applyFill="1" applyBorder="1" applyAlignment="1" applyProtection="1">
      <alignment horizontal="left" vertical="center"/>
      <protection locked="0"/>
    </xf>
    <xf numFmtId="0" fontId="24" fillId="4" borderId="11" xfId="4" applyFont="1" applyFill="1" applyBorder="1" applyAlignment="1" applyProtection="1">
      <alignment horizontal="left" vertical="center"/>
      <protection locked="0"/>
    </xf>
    <xf numFmtId="0" fontId="6" fillId="3" borderId="17" xfId="0" applyFont="1" applyFill="1" applyBorder="1" applyAlignment="1">
      <alignment horizontal="center"/>
    </xf>
    <xf numFmtId="0" fontId="6" fillId="3" borderId="13" xfId="0" applyFont="1" applyFill="1" applyBorder="1" applyAlignment="1">
      <alignment horizontal="center"/>
    </xf>
    <xf numFmtId="0" fontId="6" fillId="3" borderId="3" xfId="0" applyFont="1" applyFill="1" applyBorder="1" applyAlignment="1">
      <alignment horizontal="center"/>
    </xf>
    <xf numFmtId="0" fontId="6" fillId="3" borderId="0" xfId="0" applyFont="1" applyFill="1" applyBorder="1" applyAlignment="1">
      <alignment horizontal="center"/>
    </xf>
    <xf numFmtId="0" fontId="6" fillId="3" borderId="4" xfId="0" applyFont="1" applyFill="1" applyBorder="1" applyAlignment="1">
      <alignment horizontal="center"/>
    </xf>
    <xf numFmtId="0" fontId="6" fillId="3" borderId="5" xfId="0" applyFont="1" applyFill="1" applyBorder="1" applyAlignment="1">
      <alignment horizontal="center"/>
    </xf>
    <xf numFmtId="0" fontId="23" fillId="0" borderId="0" xfId="0" applyFont="1" applyFill="1" applyBorder="1" applyAlignment="1">
      <alignment horizontal="left" wrapText="1"/>
    </xf>
    <xf numFmtId="0" fontId="18" fillId="0" borderId="1" xfId="4" applyFont="1" applyFill="1" applyBorder="1" applyAlignment="1">
      <alignment horizontal="center"/>
    </xf>
    <xf numFmtId="0" fontId="10" fillId="0" borderId="7" xfId="4" applyFont="1" applyBorder="1" applyAlignment="1" applyProtection="1">
      <alignment horizontal="center" vertical="center"/>
      <protection locked="0"/>
    </xf>
    <xf numFmtId="0" fontId="10" fillId="0" borderId="0" xfId="4" applyFont="1" applyBorder="1" applyAlignment="1" applyProtection="1">
      <alignment horizontal="center" vertical="center"/>
      <protection locked="0"/>
    </xf>
    <xf numFmtId="0" fontId="10" fillId="0" borderId="8" xfId="4" applyFont="1" applyBorder="1" applyAlignment="1" applyProtection="1">
      <alignment horizontal="center" vertical="center"/>
      <protection locked="0"/>
    </xf>
    <xf numFmtId="0" fontId="23" fillId="0" borderId="20" xfId="0" applyFont="1" applyFill="1" applyBorder="1" applyAlignment="1">
      <alignment horizontal="center" vertical="center" wrapText="1"/>
    </xf>
    <xf numFmtId="0" fontId="23" fillId="0" borderId="2" xfId="0" applyFont="1" applyFill="1" applyBorder="1" applyAlignment="1">
      <alignment horizontal="center" vertical="center" wrapText="1"/>
    </xf>
    <xf numFmtId="0" fontId="29" fillId="0" borderId="1" xfId="4" applyFont="1" applyFill="1" applyBorder="1" applyAlignment="1">
      <alignment horizontal="center"/>
    </xf>
  </cellXfs>
  <cellStyles count="177">
    <cellStyle name="20% - Ênfase1 2" xfId="18"/>
    <cellStyle name="20% - Ênfase2 2" xfId="19"/>
    <cellStyle name="20% - Ênfase3 2" xfId="20"/>
    <cellStyle name="20% - Ênfase4 2" xfId="21"/>
    <cellStyle name="20% - Ênfase5 2" xfId="22"/>
    <cellStyle name="20% - Ênfase6 2" xfId="23"/>
    <cellStyle name="40% - Ênfase1 2" xfId="24"/>
    <cellStyle name="40% - Ênfase2 2" xfId="25"/>
    <cellStyle name="40% - Ênfase3 2" xfId="26"/>
    <cellStyle name="40% - Ênfase4 2" xfId="27"/>
    <cellStyle name="40% - Ênfase5 2" xfId="28"/>
    <cellStyle name="40% - Ênfase6 2" xfId="29"/>
    <cellStyle name="60% - Ênfase1 2" xfId="30"/>
    <cellStyle name="60% - Ênfase2 2" xfId="31"/>
    <cellStyle name="60% - Ênfase3 2" xfId="32"/>
    <cellStyle name="60% - Ênfase4 2" xfId="33"/>
    <cellStyle name="60% - Ênfase5 2" xfId="34"/>
    <cellStyle name="60% - Ênfase6 2" xfId="35"/>
    <cellStyle name="Bom 2" xfId="36"/>
    <cellStyle name="Cálculo 2" xfId="37"/>
    <cellStyle name="Cálculo 2 2" xfId="38"/>
    <cellStyle name="Cálculo 2 2 2" xfId="39"/>
    <cellStyle name="Célula de Verificação 2" xfId="40"/>
    <cellStyle name="Célula Vinculada 2" xfId="41"/>
    <cellStyle name="Data" xfId="42"/>
    <cellStyle name="Ênfase1 2" xfId="43"/>
    <cellStyle name="Ênfase2 2" xfId="44"/>
    <cellStyle name="Ênfase3 2" xfId="45"/>
    <cellStyle name="Ênfase4 2" xfId="46"/>
    <cellStyle name="Ênfase5 2" xfId="47"/>
    <cellStyle name="Ênfase6 2" xfId="48"/>
    <cellStyle name="Entrada 2" xfId="49"/>
    <cellStyle name="Entrada 2 2" xfId="50"/>
    <cellStyle name="Entrada 2 2 2" xfId="51"/>
    <cellStyle name="Euro" xfId="52"/>
    <cellStyle name="Fixo" xfId="53"/>
    <cellStyle name="Incorreto 2" xfId="54"/>
    <cellStyle name="Moeda" xfId="1" builtinId="4"/>
    <cellStyle name="Moeda 2" xfId="2"/>
    <cellStyle name="Moeda 2 2" xfId="56"/>
    <cellStyle name="Moeda 2 2 2" xfId="57"/>
    <cellStyle name="Moeda 2 3" xfId="58"/>
    <cellStyle name="Moeda 2 4" xfId="59"/>
    <cellStyle name="Moeda 2 5" xfId="60"/>
    <cellStyle name="Moeda 2 6" xfId="55"/>
    <cellStyle name="Moeda 3" xfId="61"/>
    <cellStyle name="Moeda 4" xfId="62"/>
    <cellStyle name="Moeda 5" xfId="63"/>
    <cellStyle name="Moeda0" xfId="64"/>
    <cellStyle name="mpenho" xfId="65"/>
    <cellStyle name="Neutra 2" xfId="66"/>
    <cellStyle name="Normal" xfId="0" builtinId="0"/>
    <cellStyle name="Normal 10" xfId="67"/>
    <cellStyle name="Normal 10 2" xfId="17"/>
    <cellStyle name="Normal 11" xfId="68"/>
    <cellStyle name="Normal 12" xfId="69"/>
    <cellStyle name="Normal 13" xfId="70"/>
    <cellStyle name="Normal 16" xfId="71"/>
    <cellStyle name="Normal 2" xfId="3"/>
    <cellStyle name="Normal 2 2" xfId="72"/>
    <cellStyle name="Normal 2 2 2" xfId="73"/>
    <cellStyle name="Normal 2 3" xfId="74"/>
    <cellStyle name="Normal 3" xfId="4"/>
    <cellStyle name="Normal 3 2" xfId="76"/>
    <cellStyle name="Normal 3 2 2" xfId="77"/>
    <cellStyle name="Normal 3 2 3" xfId="78"/>
    <cellStyle name="Normal 3 3" xfId="79"/>
    <cellStyle name="Normal 3 4" xfId="80"/>
    <cellStyle name="Normal 3 5" xfId="81"/>
    <cellStyle name="Normal 3 6" xfId="82"/>
    <cellStyle name="Normal 3 7" xfId="83"/>
    <cellStyle name="Normal 3 8" xfId="75"/>
    <cellStyle name="Normal 4" xfId="16"/>
    <cellStyle name="Normal 4 2" xfId="84"/>
    <cellStyle name="Normal 4 3" xfId="85"/>
    <cellStyle name="Normal 4 4" xfId="86"/>
    <cellStyle name="Normal 5" xfId="87"/>
    <cellStyle name="Normal 5 2" xfId="88"/>
    <cellStyle name="Normal 6" xfId="89"/>
    <cellStyle name="Normal 7" xfId="90"/>
    <cellStyle name="Normal 8" xfId="91"/>
    <cellStyle name="Normal 9" xfId="92"/>
    <cellStyle name="Nota 2" xfId="93"/>
    <cellStyle name="Nota 2 2" xfId="94"/>
    <cellStyle name="Porcentagem 2" xfId="5"/>
    <cellStyle name="Porcentagem 2 2" xfId="6"/>
    <cellStyle name="Porcentagem 2 2 2" xfId="7"/>
    <cellStyle name="Porcentagem 2 3" xfId="96"/>
    <cellStyle name="Porcentagem 2 4" xfId="95"/>
    <cellStyle name="Porcentagem 3" xfId="8"/>
    <cellStyle name="Porcentagem 3 2" xfId="97"/>
    <cellStyle name="Porcentagem 4" xfId="98"/>
    <cellStyle name="Porcentagem 5" xfId="99"/>
    <cellStyle name="Porcentagem 6" xfId="100"/>
    <cellStyle name="Saída 2" xfId="101"/>
    <cellStyle name="Saída 2 2" xfId="102"/>
    <cellStyle name="Separador de milhares 2" xfId="9"/>
    <cellStyle name="Separador de milhares 2 2" xfId="10"/>
    <cellStyle name="Separador de milhares 2 2 2" xfId="11"/>
    <cellStyle name="Separador de milhares 2 2 2 2" xfId="106"/>
    <cellStyle name="Separador de milhares 2 2 2 2 2" xfId="107"/>
    <cellStyle name="Separador de milhares 2 2 2 3" xfId="105"/>
    <cellStyle name="Separador de milhares 2 2 3" xfId="108"/>
    <cellStyle name="Separador de milhares 2 2 3 2" xfId="109"/>
    <cellStyle name="Separador de milhares 2 2 4" xfId="104"/>
    <cellStyle name="Separador de milhares 2 3" xfId="12"/>
    <cellStyle name="Separador de milhares 2 3 2" xfId="111"/>
    <cellStyle name="Separador de milhares 2 3 2 2" xfId="112"/>
    <cellStyle name="Separador de milhares 2 3 2 3" xfId="113"/>
    <cellStyle name="Separador de milhares 2 3 3" xfId="114"/>
    <cellStyle name="Separador de milhares 2 3 4" xfId="110"/>
    <cellStyle name="Separador de milhares 2 4" xfId="115"/>
    <cellStyle name="Separador de milhares 2 4 2" xfId="116"/>
    <cellStyle name="Separador de milhares 2 4 3" xfId="117"/>
    <cellStyle name="Separador de milhares 2 5" xfId="103"/>
    <cellStyle name="Separador de milhares 3" xfId="118"/>
    <cellStyle name="Separador de milhares 3 2" xfId="119"/>
    <cellStyle name="Separador de milhares 3 2 2" xfId="120"/>
    <cellStyle name="Separador de milhares 4" xfId="121"/>
    <cellStyle name="Separador de milhares 4 2" xfId="122"/>
    <cellStyle name="Separador de milhares 4 2 2" xfId="123"/>
    <cellStyle name="Separador de milhares 5" xfId="124"/>
    <cellStyle name="Separador de milhares 5 2" xfId="125"/>
    <cellStyle name="Separador de milhares 5 2 2" xfId="126"/>
    <cellStyle name="Separador de milhares 6" xfId="127"/>
    <cellStyle name="Separador de milhares 6 2" xfId="128"/>
    <cellStyle name="Separador de milhares 6 2 2" xfId="129"/>
    <cellStyle name="Separador de milhares 7" xfId="130"/>
    <cellStyle name="Separador de milhares 7 2" xfId="131"/>
    <cellStyle name="Separador de milhares 7 2 2" xfId="132"/>
    <cellStyle name="Separador de milhares 8" xfId="133"/>
    <cellStyle name="Separador de milhares 8 2" xfId="134"/>
    <cellStyle name="Separador de milhares 8 2 2" xfId="135"/>
    <cellStyle name="Separador de milhares 9" xfId="136"/>
    <cellStyle name="Separador de milhares 9 2" xfId="137"/>
    <cellStyle name="Separador de milhares 9 2 2" xfId="138"/>
    <cellStyle name="Texto de Aviso 2" xfId="139"/>
    <cellStyle name="Texto Explicativo 2" xfId="140"/>
    <cellStyle name="Título 1 2" xfId="141"/>
    <cellStyle name="Título 2 2" xfId="142"/>
    <cellStyle name="Título 3 2" xfId="143"/>
    <cellStyle name="Título 4 2" xfId="144"/>
    <cellStyle name="Título 5" xfId="145"/>
    <cellStyle name="Total 2" xfId="146"/>
    <cellStyle name="Total 2 2" xfId="147"/>
    <cellStyle name="Vírgula 2" xfId="13"/>
    <cellStyle name="Vírgula 2 2" xfId="14"/>
    <cellStyle name="Vírgula 2 2 2" xfId="151"/>
    <cellStyle name="Vírgula 2 2 2 2" xfId="152"/>
    <cellStyle name="Vírgula 2 2 2 3" xfId="153"/>
    <cellStyle name="Vírgula 2 2 3" xfId="154"/>
    <cellStyle name="Vírgula 2 2 4" xfId="150"/>
    <cellStyle name="Vírgula 2 3" xfId="155"/>
    <cellStyle name="Vírgula 2 3 2" xfId="156"/>
    <cellStyle name="Vírgula 2 3 3" xfId="157"/>
    <cellStyle name="Vírgula 2 4" xfId="158"/>
    <cellStyle name="Vírgula 2 5" xfId="159"/>
    <cellStyle name="Vírgula 2 6" xfId="160"/>
    <cellStyle name="Vírgula 2 7" xfId="149"/>
    <cellStyle name="Vírgula 3" xfId="15"/>
    <cellStyle name="Vírgula 3 2" xfId="162"/>
    <cellStyle name="Vírgula 3 2 2" xfId="163"/>
    <cellStyle name="Vírgula 3 2 2 2" xfId="164"/>
    <cellStyle name="Vírgula 3 2 3" xfId="165"/>
    <cellStyle name="Vírgula 3 3" xfId="166"/>
    <cellStyle name="Vírgula 3 4" xfId="161"/>
    <cellStyle name="Vírgula 4" xfId="167"/>
    <cellStyle name="Vírgula 4 2" xfId="168"/>
    <cellStyle name="Vírgula 4 2 2" xfId="169"/>
    <cellStyle name="Vírgula 5" xfId="170"/>
    <cellStyle name="Vírgula 5 2" xfId="171"/>
    <cellStyle name="Vírgula 5 2 2" xfId="172"/>
    <cellStyle name="Vírgula 6" xfId="173"/>
    <cellStyle name="Vírgula 7" xfId="174"/>
    <cellStyle name="Vírgula 8" xfId="175"/>
    <cellStyle name="Vírgula 9" xfId="148"/>
    <cellStyle name="Vírgula0" xfId="17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wmf"/><Relationship Id="rId1" Type="http://schemas.openxmlformats.org/officeDocument/2006/relationships/image" Target="../media/image2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982980</xdr:colOff>
      <xdr:row>0</xdr:row>
      <xdr:rowOff>83820</xdr:rowOff>
    </xdr:from>
    <xdr:to>
      <xdr:col>2</xdr:col>
      <xdr:colOff>1706880</xdr:colOff>
      <xdr:row>2</xdr:row>
      <xdr:rowOff>137160</xdr:rowOff>
    </xdr:to>
    <xdr:pic>
      <xdr:nvPicPr>
        <xdr:cNvPr id="8397" name="Imagem 1">
          <a:extLst>
            <a:ext uri="{FF2B5EF4-FFF2-40B4-BE49-F238E27FC236}">
              <a16:creationId xmlns="" xmlns:a16="http://schemas.microsoft.com/office/drawing/2014/main" id="{F80168EB-A562-44C6-9DCC-B9F38A001F8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47060" y="83820"/>
          <a:ext cx="723900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982980</xdr:colOff>
      <xdr:row>0</xdr:row>
      <xdr:rowOff>83820</xdr:rowOff>
    </xdr:from>
    <xdr:to>
      <xdr:col>2</xdr:col>
      <xdr:colOff>1706880</xdr:colOff>
      <xdr:row>2</xdr:row>
      <xdr:rowOff>137160</xdr:rowOff>
    </xdr:to>
    <xdr:pic>
      <xdr:nvPicPr>
        <xdr:cNvPr id="3" name="Imagem 1">
          <a:extLst>
            <a:ext uri="{FF2B5EF4-FFF2-40B4-BE49-F238E27FC236}">
              <a16:creationId xmlns="" xmlns:a16="http://schemas.microsoft.com/office/drawing/2014/main" id="{64FDC46F-F29C-44FB-BD59-5BAC8B671C8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58440" y="83820"/>
          <a:ext cx="723900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1432560</xdr:colOff>
      <xdr:row>0</xdr:row>
      <xdr:rowOff>83820</xdr:rowOff>
    </xdr:from>
    <xdr:to>
      <xdr:col>2</xdr:col>
      <xdr:colOff>2156460</xdr:colOff>
      <xdr:row>2</xdr:row>
      <xdr:rowOff>182880</xdr:rowOff>
    </xdr:to>
    <xdr:pic>
      <xdr:nvPicPr>
        <xdr:cNvPr id="11427" name="Imagem 2">
          <a:extLst>
            <a:ext uri="{FF2B5EF4-FFF2-40B4-BE49-F238E27FC236}">
              <a16:creationId xmlns="" xmlns:a16="http://schemas.microsoft.com/office/drawing/2014/main" id="{323B9733-6C80-432E-8182-7F511D44962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54680" y="83820"/>
          <a:ext cx="723900" cy="678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982980</xdr:colOff>
      <xdr:row>0</xdr:row>
      <xdr:rowOff>83820</xdr:rowOff>
    </xdr:from>
    <xdr:to>
      <xdr:col>2</xdr:col>
      <xdr:colOff>1706880</xdr:colOff>
      <xdr:row>2</xdr:row>
      <xdr:rowOff>137160</xdr:rowOff>
    </xdr:to>
    <xdr:pic>
      <xdr:nvPicPr>
        <xdr:cNvPr id="2" name="Imagem 1">
          <a:extLs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88105" y="83820"/>
          <a:ext cx="0" cy="5295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982980</xdr:colOff>
      <xdr:row>0</xdr:row>
      <xdr:rowOff>83820</xdr:rowOff>
    </xdr:from>
    <xdr:to>
      <xdr:col>2</xdr:col>
      <xdr:colOff>1706880</xdr:colOff>
      <xdr:row>2</xdr:row>
      <xdr:rowOff>137160</xdr:rowOff>
    </xdr:to>
    <xdr:pic>
      <xdr:nvPicPr>
        <xdr:cNvPr id="3" name="Imagem 1">
          <a:extLst>
            <a:ext uri="{FF2B5EF4-FFF2-40B4-BE49-F238E27FC236}">
              <a16:creationId xmlns="" xmlns:a16="http://schemas.microsoft.com/office/drawing/2014/main" id="{00000000-0008-0000-03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88105" y="83820"/>
          <a:ext cx="0" cy="5295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198120</xdr:colOff>
      <xdr:row>23</xdr:row>
      <xdr:rowOff>114300</xdr:rowOff>
    </xdr:from>
    <xdr:to>
      <xdr:col>2</xdr:col>
      <xdr:colOff>1981200</xdr:colOff>
      <xdr:row>25</xdr:row>
      <xdr:rowOff>76200</xdr:rowOff>
    </xdr:to>
    <xdr:pic>
      <xdr:nvPicPr>
        <xdr:cNvPr id="15631" name="Picture 38">
          <a:extLst>
            <a:ext uri="{FF2B5EF4-FFF2-40B4-BE49-F238E27FC236}">
              <a16:creationId xmlns="" xmlns:a16="http://schemas.microsoft.com/office/drawing/2014/main" id="{221182F2-2D8A-4AFE-BC63-4F9F1B52403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8120" y="5715000"/>
          <a:ext cx="3048000" cy="3581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1981200</xdr:colOff>
      <xdr:row>0</xdr:row>
      <xdr:rowOff>45720</xdr:rowOff>
    </xdr:from>
    <xdr:to>
      <xdr:col>0</xdr:col>
      <xdr:colOff>2705100</xdr:colOff>
      <xdr:row>2</xdr:row>
      <xdr:rowOff>144780</xdr:rowOff>
    </xdr:to>
    <xdr:pic>
      <xdr:nvPicPr>
        <xdr:cNvPr id="15632" name="Imagem 2">
          <a:extLst>
            <a:ext uri="{FF2B5EF4-FFF2-40B4-BE49-F238E27FC236}">
              <a16:creationId xmlns="" xmlns:a16="http://schemas.microsoft.com/office/drawing/2014/main" id="{22AF68C1-D1E4-4B5A-AA3E-78826C23E5C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0080" y="45720"/>
          <a:ext cx="0" cy="7696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236220</xdr:colOff>
      <xdr:row>0</xdr:row>
      <xdr:rowOff>152400</xdr:rowOff>
    </xdr:from>
    <xdr:to>
      <xdr:col>1</xdr:col>
      <xdr:colOff>320040</xdr:colOff>
      <xdr:row>2</xdr:row>
      <xdr:rowOff>60960</xdr:rowOff>
    </xdr:to>
    <xdr:pic>
      <xdr:nvPicPr>
        <xdr:cNvPr id="15633" name="Imagem 3">
          <a:extLst>
            <a:ext uri="{FF2B5EF4-FFF2-40B4-BE49-F238E27FC236}">
              <a16:creationId xmlns="" xmlns:a16="http://schemas.microsoft.com/office/drawing/2014/main" id="{2303424A-8750-49DF-94CA-5312153DB06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6220" y="152400"/>
          <a:ext cx="723900" cy="579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2979420</xdr:colOff>
      <xdr:row>0</xdr:row>
      <xdr:rowOff>68580</xdr:rowOff>
    </xdr:from>
    <xdr:to>
      <xdr:col>0</xdr:col>
      <xdr:colOff>3703320</xdr:colOff>
      <xdr:row>2</xdr:row>
      <xdr:rowOff>167640</xdr:rowOff>
    </xdr:to>
    <xdr:pic>
      <xdr:nvPicPr>
        <xdr:cNvPr id="16475" name="Imagem 1">
          <a:extLst>
            <a:ext uri="{FF2B5EF4-FFF2-40B4-BE49-F238E27FC236}">
              <a16:creationId xmlns="" xmlns:a16="http://schemas.microsoft.com/office/drawing/2014/main" id="{378CD293-84A8-4F5D-9ACD-E9B8B299C6F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79420" y="68580"/>
          <a:ext cx="723900" cy="6934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01-OR&#199;AMENTO%20%20RUA%20BERTILO%20CANISIO%20SCHEIN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RÇAMENTO"/>
      <sheetName val="MEMÓRIA QUANTITATIVOS"/>
      <sheetName val="CRONOGRAMA FISICO FINANCEIRO"/>
      <sheetName val="CRONOGRAMA"/>
      <sheetName val="BDI "/>
      <sheetName val="ESTIMATIVA DE DMTS"/>
    </sheetNames>
    <sheetDataSet>
      <sheetData sheetId="0">
        <row r="34">
          <cell r="N34">
            <v>4640</v>
          </cell>
        </row>
      </sheetData>
      <sheetData sheetId="1"/>
      <sheetData sheetId="2">
        <row r="14">
          <cell r="G14">
            <v>16381.369999999999</v>
          </cell>
        </row>
      </sheetData>
      <sheetData sheetId="3"/>
      <sheetData sheetId="4"/>
      <sheetData sheetId="5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104"/>
  <sheetViews>
    <sheetView tabSelected="1" view="pageBreakPreview" topLeftCell="A76" zoomScale="85" zoomScaleNormal="85" zoomScaleSheetLayoutView="85" workbookViewId="0">
      <selection activeCell="F109" sqref="F109"/>
    </sheetView>
  </sheetViews>
  <sheetFormatPr defaultRowHeight="15" x14ac:dyDescent="0.25"/>
  <cols>
    <col min="1" max="1" width="13.5703125" bestFit="1" customWidth="1"/>
    <col min="2" max="2" width="15.140625" style="14" bestFit="1" customWidth="1"/>
    <col min="3" max="3" width="86.85546875" style="13" customWidth="1"/>
    <col min="4" max="4" width="5.7109375" style="103" bestFit="1" customWidth="1"/>
    <col min="5" max="5" width="10.5703125" style="7" bestFit="1" customWidth="1"/>
    <col min="6" max="6" width="17" style="7" bestFit="1" customWidth="1"/>
    <col min="7" max="7" width="13.28515625" bestFit="1" customWidth="1"/>
    <col min="8" max="9" width="16.28515625" customWidth="1"/>
    <col min="10" max="10" width="19" bestFit="1" customWidth="1"/>
    <col min="11" max="11" width="17.85546875" bestFit="1" customWidth="1"/>
    <col min="12" max="12" width="19" style="1" bestFit="1" customWidth="1"/>
    <col min="13" max="13" width="16.140625" style="111" bestFit="1" customWidth="1"/>
    <col min="14" max="14" width="14.28515625" style="111" customWidth="1"/>
    <col min="15" max="15" width="13.28515625" style="112" customWidth="1"/>
    <col min="16" max="16" width="13.28515625" style="1" customWidth="1"/>
    <col min="17" max="17" width="12.28515625" style="1" customWidth="1"/>
    <col min="18" max="19" width="9.140625" style="1" customWidth="1"/>
    <col min="20" max="20" width="12.140625" style="1" customWidth="1"/>
    <col min="21" max="21" width="9.140625" style="1" customWidth="1"/>
    <col min="22" max="22" width="13" style="1" customWidth="1"/>
    <col min="23" max="23" width="12.140625" style="1" bestFit="1" customWidth="1"/>
    <col min="24" max="27" width="9.140625" style="1" customWidth="1"/>
  </cols>
  <sheetData>
    <row r="1" spans="1:23" ht="18.75" x14ac:dyDescent="0.3">
      <c r="A1" s="216" t="s">
        <v>5</v>
      </c>
      <c r="B1" s="216"/>
      <c r="C1" s="216"/>
      <c r="D1" s="216"/>
      <c r="E1" s="216"/>
      <c r="F1" s="216"/>
      <c r="G1" s="216"/>
      <c r="H1" s="216"/>
      <c r="I1" s="216"/>
      <c r="J1" s="216"/>
      <c r="K1" s="216"/>
      <c r="L1" s="216"/>
      <c r="M1" s="104"/>
      <c r="N1" s="105"/>
      <c r="O1" s="106"/>
      <c r="P1"/>
      <c r="Q1"/>
      <c r="R1"/>
    </row>
    <row r="2" spans="1:23" ht="18.75" x14ac:dyDescent="0.3">
      <c r="A2" s="216" t="s">
        <v>6</v>
      </c>
      <c r="B2" s="216"/>
      <c r="C2" s="216"/>
      <c r="D2" s="216"/>
      <c r="E2" s="216"/>
      <c r="F2" s="216"/>
      <c r="G2" s="216"/>
      <c r="H2" s="216"/>
      <c r="I2" s="216"/>
      <c r="J2" s="216"/>
      <c r="K2" s="216"/>
      <c r="L2" s="216"/>
      <c r="M2" s="104"/>
      <c r="N2" s="107"/>
      <c r="O2" s="106"/>
      <c r="P2"/>
      <c r="Q2"/>
      <c r="R2"/>
    </row>
    <row r="3" spans="1:23" ht="18.75" x14ac:dyDescent="0.3">
      <c r="A3" s="216" t="s">
        <v>7</v>
      </c>
      <c r="B3" s="216"/>
      <c r="C3" s="216"/>
      <c r="D3" s="216"/>
      <c r="E3" s="216"/>
      <c r="F3" s="216"/>
      <c r="G3" s="216"/>
      <c r="H3" s="216"/>
      <c r="I3" s="216"/>
      <c r="J3" s="216"/>
      <c r="K3" s="216"/>
      <c r="L3" s="216"/>
      <c r="M3" s="104"/>
      <c r="N3" s="107"/>
      <c r="O3" s="106"/>
      <c r="P3"/>
      <c r="Q3"/>
      <c r="R3"/>
    </row>
    <row r="4" spans="1:23" ht="39.75" customHeight="1" x14ac:dyDescent="0.2">
      <c r="A4" s="219" t="s">
        <v>309</v>
      </c>
      <c r="B4" s="219"/>
      <c r="C4" s="219"/>
      <c r="D4" s="219"/>
      <c r="E4" s="219"/>
      <c r="F4" s="219"/>
      <c r="G4" s="219"/>
      <c r="H4" s="219"/>
      <c r="I4" s="219"/>
      <c r="J4" s="219"/>
      <c r="K4" s="219"/>
      <c r="L4" s="219"/>
      <c r="M4" s="104"/>
      <c r="N4" s="107"/>
      <c r="O4" s="106"/>
      <c r="P4"/>
      <c r="Q4"/>
      <c r="R4"/>
    </row>
    <row r="5" spans="1:23" ht="18" customHeight="1" x14ac:dyDescent="0.25">
      <c r="A5" s="133" t="str">
        <f ca="1">'MEMÓRIA QUANTITATIVOS'!A5</f>
        <v>PROJETO:</v>
      </c>
      <c r="B5" s="220" t="s">
        <v>272</v>
      </c>
      <c r="C5" s="220"/>
      <c r="D5" s="220"/>
      <c r="E5" s="220"/>
      <c r="F5" s="220"/>
      <c r="G5" s="220"/>
      <c r="H5" s="220"/>
      <c r="I5" s="220"/>
      <c r="J5" s="220"/>
      <c r="K5" s="220"/>
      <c r="L5" s="220"/>
      <c r="M5" s="104"/>
      <c r="N5" s="107"/>
      <c r="O5" s="106"/>
      <c r="P5"/>
      <c r="Q5"/>
      <c r="R5"/>
    </row>
    <row r="6" spans="1:23" ht="15.75" x14ac:dyDescent="0.25">
      <c r="A6" s="133" t="str">
        <f ca="1">'MEMÓRIA QUANTITATIVOS'!A6</f>
        <v>LOCAL:</v>
      </c>
      <c r="B6" s="221" t="s">
        <v>310</v>
      </c>
      <c r="C6" s="221"/>
      <c r="D6" s="221"/>
      <c r="E6" s="221"/>
      <c r="F6" s="221"/>
      <c r="G6" s="221"/>
      <c r="H6" s="221"/>
      <c r="I6" s="221"/>
      <c r="J6" s="221"/>
      <c r="K6" s="221"/>
      <c r="L6" s="221"/>
      <c r="M6" s="104"/>
      <c r="N6" s="107"/>
      <c r="O6" s="106"/>
      <c r="P6"/>
      <c r="Q6"/>
      <c r="R6"/>
    </row>
    <row r="7" spans="1:23" ht="15.75" x14ac:dyDescent="0.25">
      <c r="A7" s="133" t="str">
        <f ca="1">'MEMÓRIA QUANTITATIVOS'!A7</f>
        <v>TRECHO:</v>
      </c>
      <c r="B7" s="221" t="s">
        <v>268</v>
      </c>
      <c r="C7" s="221"/>
      <c r="D7" s="221"/>
      <c r="E7" s="221"/>
      <c r="F7" s="221"/>
      <c r="G7" s="221"/>
      <c r="H7" s="221"/>
      <c r="I7" s="221"/>
      <c r="J7" s="221"/>
      <c r="K7" s="221"/>
      <c r="L7" s="221"/>
      <c r="M7" s="104"/>
      <c r="N7" s="105"/>
      <c r="O7" s="106"/>
      <c r="P7"/>
      <c r="Q7"/>
      <c r="R7"/>
    </row>
    <row r="8" spans="1:23" ht="15.75" x14ac:dyDescent="0.25">
      <c r="A8" s="133" t="str">
        <f ca="1">'MEMÓRIA QUANTITATIVOS'!A8</f>
        <v>ÁREA (m²):</v>
      </c>
      <c r="B8" s="221">
        <v>1179.92</v>
      </c>
      <c r="C8" s="221"/>
      <c r="D8" s="221"/>
      <c r="E8" s="221"/>
      <c r="F8" s="221"/>
      <c r="G8" s="221"/>
      <c r="H8" s="221"/>
      <c r="I8" s="221"/>
      <c r="J8" s="221"/>
      <c r="K8" s="221"/>
      <c r="L8" s="221"/>
      <c r="M8" s="104"/>
      <c r="N8" s="105"/>
      <c r="O8" s="106"/>
      <c r="P8"/>
      <c r="Q8"/>
      <c r="R8"/>
    </row>
    <row r="9" spans="1:23" ht="18.75" x14ac:dyDescent="0.3">
      <c r="A9" s="222" t="s">
        <v>77</v>
      </c>
      <c r="B9" s="222"/>
      <c r="C9" s="222"/>
      <c r="D9" s="222"/>
      <c r="E9" s="222"/>
      <c r="F9" s="222"/>
      <c r="G9" s="222"/>
      <c r="H9" s="222"/>
      <c r="I9" s="222"/>
      <c r="J9" s="222"/>
      <c r="K9" s="222"/>
      <c r="L9" s="222"/>
      <c r="M9" s="104"/>
      <c r="N9" s="105"/>
      <c r="O9" s="106"/>
      <c r="P9"/>
      <c r="Q9"/>
      <c r="R9"/>
    </row>
    <row r="10" spans="1:23" s="1" customFormat="1" ht="12.75" customHeight="1" x14ac:dyDescent="0.2">
      <c r="A10" s="213" t="s">
        <v>0</v>
      </c>
      <c r="B10" s="213" t="s">
        <v>148</v>
      </c>
      <c r="C10" s="214" t="s">
        <v>1</v>
      </c>
      <c r="D10" s="217" t="s">
        <v>2</v>
      </c>
      <c r="E10" s="218" t="s">
        <v>71</v>
      </c>
      <c r="F10" s="215" t="s">
        <v>145</v>
      </c>
      <c r="G10" s="224" t="s">
        <v>149</v>
      </c>
      <c r="H10" s="224"/>
      <c r="I10" s="224"/>
      <c r="J10" s="224"/>
      <c r="K10" s="208">
        <v>0.25600000000000001</v>
      </c>
      <c r="L10" s="209"/>
      <c r="M10" s="105"/>
      <c r="N10" s="105"/>
      <c r="O10" s="106"/>
      <c r="P10"/>
      <c r="Q10"/>
      <c r="R10"/>
    </row>
    <row r="11" spans="1:23" s="1" customFormat="1" ht="12.75" customHeight="1" x14ac:dyDescent="0.2">
      <c r="A11" s="213"/>
      <c r="B11" s="213"/>
      <c r="C11" s="214"/>
      <c r="D11" s="217"/>
      <c r="E11" s="218"/>
      <c r="F11" s="215"/>
      <c r="G11" s="210" t="s">
        <v>66</v>
      </c>
      <c r="H11" s="210" t="s">
        <v>67</v>
      </c>
      <c r="I11" s="210" t="s">
        <v>68</v>
      </c>
      <c r="J11" s="210" t="s">
        <v>69</v>
      </c>
      <c r="K11" s="210" t="s">
        <v>70</v>
      </c>
      <c r="L11" s="210" t="s">
        <v>72</v>
      </c>
      <c r="M11" s="108"/>
      <c r="N11" s="108"/>
      <c r="O11" s="108"/>
      <c r="P11" s="212"/>
      <c r="Q11" s="212"/>
      <c r="R11" s="212"/>
      <c r="S11" s="212"/>
    </row>
    <row r="12" spans="1:23" s="15" customFormat="1" ht="12.75" customHeight="1" x14ac:dyDescent="0.2">
      <c r="A12" s="166">
        <v>1</v>
      </c>
      <c r="B12" s="166"/>
      <c r="C12" s="206" t="s">
        <v>113</v>
      </c>
      <c r="D12" s="166"/>
      <c r="E12" s="136"/>
      <c r="F12" s="137"/>
      <c r="G12" s="137"/>
      <c r="H12" s="137"/>
      <c r="I12" s="137"/>
      <c r="J12" s="137"/>
      <c r="K12" s="137"/>
      <c r="L12" s="138"/>
      <c r="M12" s="125"/>
      <c r="N12" s="125"/>
      <c r="O12" s="126"/>
      <c r="P12" s="127"/>
      <c r="Q12" s="127"/>
      <c r="R12" s="127"/>
    </row>
    <row r="13" spans="1:23" s="121" customFormat="1" x14ac:dyDescent="0.2">
      <c r="A13" s="168" t="s">
        <v>114</v>
      </c>
      <c r="B13" s="140" t="s">
        <v>103</v>
      </c>
      <c r="C13" s="140" t="s">
        <v>104</v>
      </c>
      <c r="D13" s="168" t="s">
        <v>99</v>
      </c>
      <c r="E13" s="141">
        <v>15</v>
      </c>
      <c r="F13" s="167">
        <v>398.92</v>
      </c>
      <c r="G13" s="167">
        <v>501.04</v>
      </c>
      <c r="H13" s="167">
        <v>400.83</v>
      </c>
      <c r="I13" s="167">
        <v>100.21000000000004</v>
      </c>
      <c r="J13" s="167">
        <v>6012.45</v>
      </c>
      <c r="K13" s="167">
        <v>1503.15</v>
      </c>
      <c r="L13" s="167">
        <v>7515.6</v>
      </c>
      <c r="M13" s="109">
        <f>E13*G13</f>
        <v>7515.6</v>
      </c>
      <c r="N13" s="109"/>
      <c r="O13" s="117"/>
      <c r="P13" s="117"/>
      <c r="T13" s="122"/>
      <c r="V13" s="123"/>
      <c r="W13" s="122"/>
    </row>
    <row r="14" spans="1:23" s="11" customFormat="1" x14ac:dyDescent="0.2">
      <c r="A14" s="168" t="s">
        <v>115</v>
      </c>
      <c r="B14" s="140" t="s">
        <v>105</v>
      </c>
      <c r="C14" s="140" t="s">
        <v>106</v>
      </c>
      <c r="D14" s="168" t="s">
        <v>99</v>
      </c>
      <c r="E14" s="141">
        <v>15</v>
      </c>
      <c r="F14" s="167">
        <v>245.25</v>
      </c>
      <c r="G14" s="167">
        <v>308.02999999999997</v>
      </c>
      <c r="H14" s="167">
        <v>246.42</v>
      </c>
      <c r="I14" s="167">
        <v>61.609999999999985</v>
      </c>
      <c r="J14" s="167">
        <v>3696.3</v>
      </c>
      <c r="K14" s="167">
        <v>924.15</v>
      </c>
      <c r="L14" s="167">
        <v>4620.45</v>
      </c>
      <c r="M14" s="109">
        <f t="shared" ref="M14:M77" si="0">E14*G14</f>
        <v>4620.45</v>
      </c>
      <c r="N14" s="109"/>
      <c r="O14" s="117"/>
      <c r="P14" s="117"/>
      <c r="Q14" s="121"/>
      <c r="R14" s="121"/>
      <c r="T14" s="122"/>
      <c r="V14" s="123"/>
      <c r="W14" s="122"/>
    </row>
    <row r="15" spans="1:23" s="11" customFormat="1" x14ac:dyDescent="0.2">
      <c r="A15" s="168" t="s">
        <v>116</v>
      </c>
      <c r="B15" s="140" t="s">
        <v>107</v>
      </c>
      <c r="C15" s="142" t="s">
        <v>108</v>
      </c>
      <c r="D15" s="168" t="s">
        <v>81</v>
      </c>
      <c r="E15" s="141">
        <v>50</v>
      </c>
      <c r="F15" s="167">
        <v>8.1999999999999993</v>
      </c>
      <c r="G15" s="167">
        <v>10.3</v>
      </c>
      <c r="H15" s="167">
        <v>8.24</v>
      </c>
      <c r="I15" s="167">
        <v>2.0600000000000005</v>
      </c>
      <c r="J15" s="167">
        <v>412</v>
      </c>
      <c r="K15" s="167">
        <v>103</v>
      </c>
      <c r="L15" s="167">
        <v>515</v>
      </c>
      <c r="M15" s="109">
        <f t="shared" si="0"/>
        <v>515</v>
      </c>
      <c r="N15" s="109"/>
      <c r="O15" s="117"/>
      <c r="P15" s="117"/>
      <c r="Q15" s="121"/>
      <c r="R15" s="121"/>
      <c r="T15" s="122"/>
      <c r="U15" s="124"/>
      <c r="V15" s="123"/>
      <c r="W15" s="122"/>
    </row>
    <row r="16" spans="1:23" s="11" customFormat="1" x14ac:dyDescent="0.2">
      <c r="A16" s="168" t="s">
        <v>150</v>
      </c>
      <c r="B16" s="140">
        <v>10775</v>
      </c>
      <c r="C16" s="140" t="s">
        <v>151</v>
      </c>
      <c r="D16" s="168" t="s">
        <v>152</v>
      </c>
      <c r="E16" s="141">
        <v>3</v>
      </c>
      <c r="F16" s="167">
        <v>990</v>
      </c>
      <c r="G16" s="167">
        <v>1243.44</v>
      </c>
      <c r="H16" s="167">
        <v>994.75</v>
      </c>
      <c r="I16" s="167">
        <v>248.69000000000005</v>
      </c>
      <c r="J16" s="167">
        <v>2984.25</v>
      </c>
      <c r="K16" s="167">
        <v>746.07</v>
      </c>
      <c r="L16" s="167">
        <v>3730.32</v>
      </c>
      <c r="M16" s="109">
        <f t="shared" si="0"/>
        <v>3730.32</v>
      </c>
      <c r="N16" s="109"/>
      <c r="O16" s="117"/>
      <c r="P16" s="117"/>
      <c r="Q16" s="121"/>
      <c r="R16" s="121"/>
      <c r="T16" s="122"/>
      <c r="U16" s="124"/>
      <c r="V16" s="123"/>
      <c r="W16" s="122"/>
    </row>
    <row r="17" spans="1:23" s="11" customFormat="1" x14ac:dyDescent="0.2">
      <c r="A17" s="166">
        <v>2</v>
      </c>
      <c r="B17" s="166"/>
      <c r="C17" s="206" t="s">
        <v>117</v>
      </c>
      <c r="D17" s="166"/>
      <c r="E17" s="166"/>
      <c r="F17" s="166"/>
      <c r="G17" s="166"/>
      <c r="H17" s="166"/>
      <c r="I17" s="166"/>
      <c r="J17" s="166"/>
      <c r="K17" s="166"/>
      <c r="L17" s="166"/>
      <c r="M17" s="109">
        <f t="shared" si="0"/>
        <v>0</v>
      </c>
      <c r="N17" s="109"/>
      <c r="O17" s="117"/>
      <c r="P17" s="117"/>
      <c r="Q17" s="121"/>
      <c r="R17" s="121"/>
      <c r="T17" s="122"/>
      <c r="U17" s="124"/>
      <c r="V17" s="123"/>
      <c r="W17" s="122"/>
    </row>
    <row r="18" spans="1:23" s="11" customFormat="1" x14ac:dyDescent="0.2">
      <c r="A18" s="168" t="s">
        <v>118</v>
      </c>
      <c r="B18" s="140" t="s">
        <v>147</v>
      </c>
      <c r="C18" s="142" t="s">
        <v>109</v>
      </c>
      <c r="D18" s="168" t="s">
        <v>111</v>
      </c>
      <c r="E18" s="141">
        <v>2.88</v>
      </c>
      <c r="F18" s="167">
        <v>351.22089999999997</v>
      </c>
      <c r="G18" s="167">
        <v>441.13</v>
      </c>
      <c r="H18" s="167">
        <v>352.9</v>
      </c>
      <c r="I18" s="167">
        <v>88.230000000000018</v>
      </c>
      <c r="J18" s="167">
        <v>1016.35</v>
      </c>
      <c r="K18" s="167">
        <v>254.1</v>
      </c>
      <c r="L18" s="167">
        <v>1270.45</v>
      </c>
      <c r="M18" s="109">
        <f t="shared" si="0"/>
        <v>1270.4543999999999</v>
      </c>
      <c r="N18" s="109"/>
      <c r="O18" s="117"/>
      <c r="P18" s="117"/>
      <c r="Q18" s="121"/>
      <c r="R18" s="121"/>
      <c r="T18" s="122"/>
      <c r="U18" s="124"/>
      <c r="V18" s="123"/>
      <c r="W18" s="122"/>
    </row>
    <row r="19" spans="1:23" s="11" customFormat="1" x14ac:dyDescent="0.2">
      <c r="A19" s="166">
        <v>3</v>
      </c>
      <c r="B19" s="166"/>
      <c r="C19" s="206" t="s">
        <v>153</v>
      </c>
      <c r="D19" s="166"/>
      <c r="E19" s="166"/>
      <c r="F19" s="166"/>
      <c r="G19" s="166"/>
      <c r="H19" s="166"/>
      <c r="I19" s="166"/>
      <c r="J19" s="166"/>
      <c r="K19" s="166"/>
      <c r="L19" s="166"/>
      <c r="M19" s="109">
        <f t="shared" si="0"/>
        <v>0</v>
      </c>
      <c r="N19" s="109"/>
      <c r="O19" s="117"/>
      <c r="P19" s="117"/>
      <c r="Q19" s="121"/>
      <c r="R19" s="121"/>
      <c r="T19" s="122"/>
      <c r="U19" s="124"/>
      <c r="V19" s="123"/>
      <c r="W19" s="122"/>
    </row>
    <row r="20" spans="1:23" s="11" customFormat="1" x14ac:dyDescent="0.2">
      <c r="A20" s="168" t="s">
        <v>119</v>
      </c>
      <c r="B20" s="140">
        <v>90091</v>
      </c>
      <c r="C20" s="140" t="s">
        <v>154</v>
      </c>
      <c r="D20" s="168" t="s">
        <v>112</v>
      </c>
      <c r="E20" s="141">
        <v>520</v>
      </c>
      <c r="F20" s="167">
        <v>6.5</v>
      </c>
      <c r="G20" s="167">
        <v>8.16</v>
      </c>
      <c r="H20" s="167">
        <v>6.53</v>
      </c>
      <c r="I20" s="167">
        <v>1.63</v>
      </c>
      <c r="J20" s="167">
        <v>3395.6</v>
      </c>
      <c r="K20" s="167">
        <v>847.6</v>
      </c>
      <c r="L20" s="167">
        <v>4243.2</v>
      </c>
      <c r="M20" s="109">
        <f t="shared" si="0"/>
        <v>4243.2</v>
      </c>
      <c r="N20" s="109"/>
      <c r="O20" s="117"/>
      <c r="P20" s="117"/>
      <c r="Q20" s="121"/>
      <c r="R20" s="121"/>
      <c r="T20" s="122"/>
      <c r="U20" s="124"/>
      <c r="V20" s="123"/>
      <c r="W20" s="122"/>
    </row>
    <row r="21" spans="1:23" s="11" customFormat="1" ht="25.5" x14ac:dyDescent="0.2">
      <c r="A21" s="168" t="s">
        <v>120</v>
      </c>
      <c r="B21" s="140">
        <v>95875</v>
      </c>
      <c r="C21" s="140" t="s">
        <v>155</v>
      </c>
      <c r="D21" s="168" t="s">
        <v>156</v>
      </c>
      <c r="E21" s="141">
        <v>4056</v>
      </c>
      <c r="F21" s="167">
        <v>2.5099999999999998</v>
      </c>
      <c r="G21" s="167">
        <v>3.15</v>
      </c>
      <c r="H21" s="167">
        <v>2.52</v>
      </c>
      <c r="I21" s="167">
        <v>0.62999999999999989</v>
      </c>
      <c r="J21" s="167">
        <v>10221.120000000001</v>
      </c>
      <c r="K21" s="167">
        <v>2555.2800000000002</v>
      </c>
      <c r="L21" s="167">
        <v>12776.400000000001</v>
      </c>
      <c r="M21" s="109">
        <f t="shared" si="0"/>
        <v>12776.4</v>
      </c>
      <c r="N21" s="109"/>
      <c r="O21" s="117"/>
      <c r="P21" s="117"/>
      <c r="Q21" s="121"/>
      <c r="R21" s="121"/>
      <c r="T21" s="122"/>
      <c r="U21" s="124"/>
      <c r="V21" s="123"/>
      <c r="W21" s="122"/>
    </row>
    <row r="22" spans="1:23" s="11" customFormat="1" x14ac:dyDescent="0.2">
      <c r="A22" s="168" t="s">
        <v>121</v>
      </c>
      <c r="B22" s="140">
        <v>100574</v>
      </c>
      <c r="C22" s="140" t="s">
        <v>157</v>
      </c>
      <c r="D22" s="168" t="s">
        <v>112</v>
      </c>
      <c r="E22" s="141">
        <v>676</v>
      </c>
      <c r="F22" s="167">
        <v>1.55</v>
      </c>
      <c r="G22" s="167">
        <v>1.95</v>
      </c>
      <c r="H22" s="167">
        <v>1.56</v>
      </c>
      <c r="I22" s="167">
        <v>0.3899999999999999</v>
      </c>
      <c r="J22" s="167">
        <v>1054.56</v>
      </c>
      <c r="K22" s="167">
        <v>263.64</v>
      </c>
      <c r="L22" s="167">
        <v>1318.1999999999998</v>
      </c>
      <c r="M22" s="109">
        <f t="shared" si="0"/>
        <v>1318.2</v>
      </c>
      <c r="N22" s="109"/>
      <c r="O22" s="117"/>
      <c r="P22" s="117"/>
      <c r="Q22" s="121"/>
      <c r="R22" s="121"/>
      <c r="T22" s="122"/>
      <c r="U22" s="124"/>
      <c r="V22" s="123"/>
      <c r="W22" s="122"/>
    </row>
    <row r="23" spans="1:23" s="11" customFormat="1" x14ac:dyDescent="0.2">
      <c r="A23" s="168" t="s">
        <v>122</v>
      </c>
      <c r="B23" s="140">
        <v>96399</v>
      </c>
      <c r="C23" s="140" t="s">
        <v>158</v>
      </c>
      <c r="D23" s="168" t="s">
        <v>112</v>
      </c>
      <c r="E23" s="141">
        <v>520</v>
      </c>
      <c r="F23" s="167">
        <v>97.09</v>
      </c>
      <c r="G23" s="167">
        <v>121.95</v>
      </c>
      <c r="H23" s="167">
        <v>97.56</v>
      </c>
      <c r="I23" s="167">
        <v>24.39</v>
      </c>
      <c r="J23" s="167">
        <v>50731.199999999997</v>
      </c>
      <c r="K23" s="167">
        <v>12682.8</v>
      </c>
      <c r="L23" s="167">
        <v>63414</v>
      </c>
      <c r="M23" s="109">
        <f t="shared" si="0"/>
        <v>63414</v>
      </c>
      <c r="N23" s="109"/>
      <c r="O23" s="117"/>
      <c r="P23" s="117"/>
      <c r="Q23" s="121"/>
      <c r="R23" s="121"/>
      <c r="T23" s="122"/>
      <c r="U23" s="124"/>
      <c r="V23" s="123"/>
      <c r="W23" s="122"/>
    </row>
    <row r="24" spans="1:23" s="11" customFormat="1" ht="25.5" x14ac:dyDescent="0.2">
      <c r="A24" s="168" t="s">
        <v>123</v>
      </c>
      <c r="B24" s="140">
        <v>95876</v>
      </c>
      <c r="C24" s="140" t="s">
        <v>159</v>
      </c>
      <c r="D24" s="168" t="s">
        <v>156</v>
      </c>
      <c r="E24" s="141">
        <v>10140</v>
      </c>
      <c r="F24" s="167">
        <v>2.25</v>
      </c>
      <c r="G24" s="167">
        <v>2.83</v>
      </c>
      <c r="H24" s="167">
        <v>2.2599999999999998</v>
      </c>
      <c r="I24" s="167">
        <v>0.57000000000000028</v>
      </c>
      <c r="J24" s="167">
        <v>22916.400000000001</v>
      </c>
      <c r="K24" s="167">
        <v>5779.8</v>
      </c>
      <c r="L24" s="167">
        <v>28696.2</v>
      </c>
      <c r="M24" s="109">
        <f t="shared" si="0"/>
        <v>28696.2</v>
      </c>
      <c r="N24" s="109"/>
      <c r="O24" s="117"/>
      <c r="P24" s="117"/>
      <c r="Q24" s="121"/>
      <c r="R24" s="121"/>
      <c r="T24" s="122"/>
      <c r="U24" s="124"/>
      <c r="V24" s="123"/>
      <c r="W24" s="122"/>
    </row>
    <row r="25" spans="1:23" s="11" customFormat="1" x14ac:dyDescent="0.2">
      <c r="A25" s="168" t="s">
        <v>124</v>
      </c>
      <c r="B25" s="140">
        <v>100576</v>
      </c>
      <c r="C25" s="140" t="s">
        <v>160</v>
      </c>
      <c r="D25" s="168" t="s">
        <v>111</v>
      </c>
      <c r="E25" s="141">
        <v>1962</v>
      </c>
      <c r="F25" s="167">
        <v>2.61</v>
      </c>
      <c r="G25" s="167">
        <v>3.28</v>
      </c>
      <c r="H25" s="167">
        <v>2.62</v>
      </c>
      <c r="I25" s="167">
        <v>0.6599999999999997</v>
      </c>
      <c r="J25" s="167">
        <v>5140.4399999999996</v>
      </c>
      <c r="K25" s="167">
        <v>1294.92</v>
      </c>
      <c r="L25" s="167">
        <v>6435.36</v>
      </c>
      <c r="M25" s="109">
        <f t="shared" si="0"/>
        <v>6435.36</v>
      </c>
      <c r="N25" s="109"/>
      <c r="O25" s="117"/>
      <c r="P25" s="117"/>
      <c r="Q25" s="121"/>
      <c r="R25" s="121"/>
      <c r="T25" s="122"/>
      <c r="U25" s="124"/>
      <c r="V25" s="123"/>
      <c r="W25" s="122"/>
    </row>
    <row r="26" spans="1:23" s="11" customFormat="1" x14ac:dyDescent="0.2">
      <c r="A26" s="168" t="s">
        <v>125</v>
      </c>
      <c r="B26" s="140">
        <v>97636</v>
      </c>
      <c r="C26" s="140" t="s">
        <v>161</v>
      </c>
      <c r="D26" s="168" t="s">
        <v>111</v>
      </c>
      <c r="E26" s="141">
        <v>0</v>
      </c>
      <c r="F26" s="167">
        <v>22.6</v>
      </c>
      <c r="G26" s="167">
        <v>28.39</v>
      </c>
      <c r="H26" s="167">
        <v>22.71</v>
      </c>
      <c r="I26" s="167">
        <v>5.68</v>
      </c>
      <c r="J26" s="167">
        <v>0</v>
      </c>
      <c r="K26" s="167">
        <v>0</v>
      </c>
      <c r="L26" s="167">
        <v>0</v>
      </c>
      <c r="M26" s="109">
        <f t="shared" si="0"/>
        <v>0</v>
      </c>
      <c r="N26" s="109"/>
      <c r="O26" s="117"/>
      <c r="P26" s="117"/>
      <c r="Q26" s="121"/>
      <c r="R26" s="121"/>
      <c r="T26" s="122"/>
      <c r="U26" s="124"/>
      <c r="V26" s="123"/>
      <c r="W26" s="122"/>
    </row>
    <row r="27" spans="1:23" s="11" customFormat="1" ht="25.5" x14ac:dyDescent="0.2">
      <c r="A27" s="168" t="s">
        <v>126</v>
      </c>
      <c r="B27" s="140">
        <v>95876</v>
      </c>
      <c r="C27" s="140" t="s">
        <v>162</v>
      </c>
      <c r="D27" s="168" t="s">
        <v>156</v>
      </c>
      <c r="E27" s="141">
        <v>0</v>
      </c>
      <c r="F27" s="167">
        <v>2.25</v>
      </c>
      <c r="G27" s="167">
        <v>2.83</v>
      </c>
      <c r="H27" s="167">
        <v>2.2599999999999998</v>
      </c>
      <c r="I27" s="167">
        <v>0.57000000000000028</v>
      </c>
      <c r="J27" s="167">
        <v>0</v>
      </c>
      <c r="K27" s="167">
        <v>0</v>
      </c>
      <c r="L27" s="167">
        <v>0</v>
      </c>
      <c r="M27" s="109">
        <f t="shared" si="0"/>
        <v>0</v>
      </c>
      <c r="N27" s="109"/>
      <c r="O27" s="117"/>
      <c r="P27" s="117"/>
      <c r="Q27" s="121"/>
      <c r="R27" s="121"/>
      <c r="T27" s="122"/>
      <c r="U27" s="124"/>
      <c r="V27" s="123"/>
      <c r="W27" s="122"/>
    </row>
    <row r="28" spans="1:23" s="11" customFormat="1" x14ac:dyDescent="0.2">
      <c r="A28" s="168" t="s">
        <v>163</v>
      </c>
      <c r="B28" s="140">
        <v>98525</v>
      </c>
      <c r="C28" s="140" t="s">
        <v>164</v>
      </c>
      <c r="D28" s="168" t="s">
        <v>111</v>
      </c>
      <c r="E28" s="141">
        <v>0</v>
      </c>
      <c r="F28" s="167">
        <v>0.66</v>
      </c>
      <c r="G28" s="167">
        <v>0.83</v>
      </c>
      <c r="H28" s="167">
        <v>0.66</v>
      </c>
      <c r="I28" s="167">
        <v>0.16999999999999993</v>
      </c>
      <c r="J28" s="167">
        <v>0</v>
      </c>
      <c r="K28" s="167">
        <v>0</v>
      </c>
      <c r="L28" s="167">
        <v>0</v>
      </c>
      <c r="M28" s="109">
        <f t="shared" si="0"/>
        <v>0</v>
      </c>
      <c r="N28" s="109"/>
      <c r="O28" s="117"/>
      <c r="P28" s="117"/>
      <c r="Q28" s="121"/>
      <c r="R28" s="121"/>
      <c r="T28" s="122"/>
      <c r="U28" s="124"/>
      <c r="V28" s="123"/>
      <c r="W28" s="122"/>
    </row>
    <row r="29" spans="1:23" s="11" customFormat="1" ht="25.5" x14ac:dyDescent="0.2">
      <c r="A29" s="168" t="s">
        <v>165</v>
      </c>
      <c r="B29" s="140">
        <v>98526</v>
      </c>
      <c r="C29" s="140" t="s">
        <v>166</v>
      </c>
      <c r="D29" s="168" t="s">
        <v>4</v>
      </c>
      <c r="E29" s="141">
        <v>0</v>
      </c>
      <c r="F29" s="167">
        <v>126.44</v>
      </c>
      <c r="G29" s="167">
        <v>158.81</v>
      </c>
      <c r="H29" s="167">
        <v>127.05</v>
      </c>
      <c r="I29" s="167">
        <v>31.760000000000005</v>
      </c>
      <c r="J29" s="167">
        <v>0</v>
      </c>
      <c r="K29" s="167">
        <v>0</v>
      </c>
      <c r="L29" s="167">
        <v>0</v>
      </c>
      <c r="M29" s="109">
        <f t="shared" si="0"/>
        <v>0</v>
      </c>
      <c r="N29" s="109"/>
      <c r="O29" s="117"/>
      <c r="P29" s="117"/>
      <c r="Q29" s="121"/>
      <c r="R29" s="121"/>
      <c r="T29" s="122"/>
      <c r="U29" s="124"/>
      <c r="V29" s="123"/>
      <c r="W29" s="122"/>
    </row>
    <row r="30" spans="1:23" s="11" customFormat="1" x14ac:dyDescent="0.2">
      <c r="A30" s="168" t="s">
        <v>167</v>
      </c>
      <c r="B30" s="140">
        <v>98529</v>
      </c>
      <c r="C30" s="140" t="s">
        <v>168</v>
      </c>
      <c r="D30" s="168" t="s">
        <v>4</v>
      </c>
      <c r="E30" s="141">
        <v>0</v>
      </c>
      <c r="F30" s="167">
        <v>67.7</v>
      </c>
      <c r="G30" s="167">
        <v>85.03</v>
      </c>
      <c r="H30" s="167">
        <v>68.02</v>
      </c>
      <c r="I30" s="167">
        <v>17.010000000000005</v>
      </c>
      <c r="J30" s="167">
        <v>0</v>
      </c>
      <c r="K30" s="167">
        <v>0</v>
      </c>
      <c r="L30" s="167">
        <v>0</v>
      </c>
      <c r="M30" s="109">
        <f t="shared" si="0"/>
        <v>0</v>
      </c>
      <c r="N30" s="109"/>
      <c r="O30" s="117"/>
      <c r="P30" s="117"/>
      <c r="Q30" s="121"/>
      <c r="R30" s="121"/>
      <c r="T30" s="122"/>
      <c r="U30" s="124"/>
      <c r="V30" s="123"/>
      <c r="W30" s="122"/>
    </row>
    <row r="31" spans="1:23" s="11" customFormat="1" x14ac:dyDescent="0.2">
      <c r="A31" s="168" t="s">
        <v>169</v>
      </c>
      <c r="B31" s="140">
        <v>98530</v>
      </c>
      <c r="C31" s="140" t="s">
        <v>170</v>
      </c>
      <c r="D31" s="168" t="s">
        <v>4</v>
      </c>
      <c r="E31" s="141">
        <v>0</v>
      </c>
      <c r="F31" s="167">
        <v>132.88</v>
      </c>
      <c r="G31" s="167">
        <v>166.9</v>
      </c>
      <c r="H31" s="167">
        <v>133.52000000000001</v>
      </c>
      <c r="I31" s="167">
        <v>33.379999999999995</v>
      </c>
      <c r="J31" s="167">
        <v>0</v>
      </c>
      <c r="K31" s="167">
        <v>0</v>
      </c>
      <c r="L31" s="167">
        <v>0</v>
      </c>
      <c r="M31" s="109">
        <f t="shared" si="0"/>
        <v>0</v>
      </c>
      <c r="N31" s="109"/>
      <c r="O31" s="117"/>
      <c r="P31" s="117"/>
      <c r="Q31" s="121"/>
      <c r="R31" s="121"/>
      <c r="T31" s="122"/>
      <c r="U31" s="124"/>
      <c r="V31" s="123"/>
      <c r="W31" s="122"/>
    </row>
    <row r="32" spans="1:23" s="11" customFormat="1" x14ac:dyDescent="0.2">
      <c r="A32" s="168" t="s">
        <v>171</v>
      </c>
      <c r="B32" s="140">
        <v>98531</v>
      </c>
      <c r="C32" s="140" t="s">
        <v>172</v>
      </c>
      <c r="D32" s="168" t="s">
        <v>4</v>
      </c>
      <c r="E32" s="141">
        <v>0</v>
      </c>
      <c r="F32" s="167">
        <v>383.87</v>
      </c>
      <c r="G32" s="167">
        <v>482.14</v>
      </c>
      <c r="H32" s="167">
        <v>385.71</v>
      </c>
      <c r="I32" s="167">
        <v>96.43</v>
      </c>
      <c r="J32" s="167">
        <v>0</v>
      </c>
      <c r="K32" s="167">
        <v>0</v>
      </c>
      <c r="L32" s="167">
        <v>0</v>
      </c>
      <c r="M32" s="109">
        <f t="shared" si="0"/>
        <v>0</v>
      </c>
      <c r="N32" s="109"/>
      <c r="O32" s="117"/>
      <c r="P32" s="117"/>
      <c r="Q32" s="121"/>
      <c r="R32" s="121"/>
      <c r="T32" s="122"/>
      <c r="U32" s="124"/>
      <c r="V32" s="123"/>
      <c r="W32" s="122"/>
    </row>
    <row r="33" spans="1:41" s="11" customFormat="1" ht="25.5" x14ac:dyDescent="0.2">
      <c r="A33" s="168" t="s">
        <v>173</v>
      </c>
      <c r="B33" s="140">
        <v>98527</v>
      </c>
      <c r="C33" s="140" t="s">
        <v>174</v>
      </c>
      <c r="D33" s="168" t="s">
        <v>4</v>
      </c>
      <c r="E33" s="141">
        <v>0</v>
      </c>
      <c r="F33" s="167">
        <v>209.85</v>
      </c>
      <c r="G33" s="167">
        <v>263.57</v>
      </c>
      <c r="H33" s="167">
        <v>210.86</v>
      </c>
      <c r="I33" s="167">
        <v>52.70999999999998</v>
      </c>
      <c r="J33" s="167">
        <v>0</v>
      </c>
      <c r="K33" s="167">
        <v>0</v>
      </c>
      <c r="L33" s="167">
        <v>0</v>
      </c>
      <c r="M33" s="109">
        <f t="shared" si="0"/>
        <v>0</v>
      </c>
      <c r="N33" s="109"/>
      <c r="O33" s="117"/>
      <c r="P33" s="117"/>
      <c r="Q33" s="121"/>
      <c r="R33" s="121"/>
      <c r="T33" s="122"/>
      <c r="U33" s="124"/>
      <c r="V33" s="123"/>
      <c r="W33" s="122"/>
    </row>
    <row r="34" spans="1:41" s="11" customFormat="1" ht="38.25" x14ac:dyDescent="0.2">
      <c r="A34" s="168" t="s">
        <v>175</v>
      </c>
      <c r="B34" s="140">
        <v>101267</v>
      </c>
      <c r="C34" s="140" t="s">
        <v>176</v>
      </c>
      <c r="D34" s="168" t="s">
        <v>112</v>
      </c>
      <c r="E34" s="141">
        <v>0</v>
      </c>
      <c r="F34" s="167">
        <v>11.2</v>
      </c>
      <c r="G34" s="167">
        <v>14.07</v>
      </c>
      <c r="H34" s="167">
        <v>11.26</v>
      </c>
      <c r="I34" s="167">
        <v>2.8100000000000005</v>
      </c>
      <c r="J34" s="167">
        <v>0</v>
      </c>
      <c r="K34" s="167">
        <v>0</v>
      </c>
      <c r="L34" s="167">
        <v>0</v>
      </c>
      <c r="M34" s="109">
        <f t="shared" si="0"/>
        <v>0</v>
      </c>
      <c r="N34" s="109"/>
      <c r="O34" s="117"/>
      <c r="P34" s="117"/>
      <c r="Q34" s="121"/>
      <c r="R34" s="121"/>
      <c r="T34" s="122"/>
      <c r="U34" s="124"/>
      <c r="V34" s="123"/>
      <c r="W34" s="122"/>
    </row>
    <row r="35" spans="1:41" s="11" customFormat="1" ht="38.25" x14ac:dyDescent="0.2">
      <c r="A35" s="168" t="s">
        <v>177</v>
      </c>
      <c r="B35" s="140">
        <v>101277</v>
      </c>
      <c r="C35" s="140" t="s">
        <v>178</v>
      </c>
      <c r="D35" s="168" t="s">
        <v>112</v>
      </c>
      <c r="E35" s="141">
        <v>600</v>
      </c>
      <c r="F35" s="167">
        <v>31.62</v>
      </c>
      <c r="G35" s="167">
        <v>39.71</v>
      </c>
      <c r="H35" s="167">
        <v>31.77</v>
      </c>
      <c r="I35" s="167">
        <v>7.9400000000000013</v>
      </c>
      <c r="J35" s="167">
        <v>19062</v>
      </c>
      <c r="K35" s="167">
        <v>4764</v>
      </c>
      <c r="L35" s="167">
        <v>23826</v>
      </c>
      <c r="M35" s="109">
        <f t="shared" si="0"/>
        <v>23826</v>
      </c>
      <c r="N35" s="109"/>
      <c r="O35" s="117"/>
      <c r="P35" s="117"/>
      <c r="Q35" s="121"/>
      <c r="R35" s="121"/>
      <c r="T35" s="122"/>
      <c r="U35" s="124"/>
      <c r="V35" s="123"/>
      <c r="W35" s="122"/>
    </row>
    <row r="36" spans="1:41" s="11" customFormat="1" ht="25.5" x14ac:dyDescent="0.2">
      <c r="A36" s="168" t="s">
        <v>179</v>
      </c>
      <c r="B36" s="140">
        <v>96385</v>
      </c>
      <c r="C36" s="140" t="s">
        <v>180</v>
      </c>
      <c r="D36" s="168" t="s">
        <v>112</v>
      </c>
      <c r="E36" s="141">
        <v>1200</v>
      </c>
      <c r="F36" s="167">
        <v>11.92</v>
      </c>
      <c r="G36" s="167">
        <v>14.97</v>
      </c>
      <c r="H36" s="167">
        <v>11.98</v>
      </c>
      <c r="I36" s="167">
        <v>2.99</v>
      </c>
      <c r="J36" s="167">
        <v>14376</v>
      </c>
      <c r="K36" s="167">
        <v>3588</v>
      </c>
      <c r="L36" s="167">
        <v>17964</v>
      </c>
      <c r="M36" s="109">
        <f t="shared" si="0"/>
        <v>17964</v>
      </c>
      <c r="N36" s="109"/>
      <c r="O36" s="117"/>
      <c r="P36" s="117"/>
      <c r="Q36" s="121"/>
      <c r="R36" s="121"/>
      <c r="T36" s="122"/>
      <c r="U36" s="124"/>
      <c r="V36" s="123"/>
      <c r="W36" s="122"/>
    </row>
    <row r="37" spans="1:41" s="11" customFormat="1" x14ac:dyDescent="0.2">
      <c r="A37" s="168" t="s">
        <v>181</v>
      </c>
      <c r="B37" s="140">
        <v>6081</v>
      </c>
      <c r="C37" s="211" t="s">
        <v>182</v>
      </c>
      <c r="D37" s="168" t="s">
        <v>112</v>
      </c>
      <c r="E37" s="141">
        <v>600</v>
      </c>
      <c r="F37" s="167">
        <v>52.3</v>
      </c>
      <c r="G37" s="167">
        <v>65.69</v>
      </c>
      <c r="H37" s="167">
        <v>52.55</v>
      </c>
      <c r="I37" s="167">
        <v>13.14</v>
      </c>
      <c r="J37" s="167">
        <v>31530</v>
      </c>
      <c r="K37" s="167">
        <v>7884</v>
      </c>
      <c r="L37" s="167">
        <v>39414</v>
      </c>
      <c r="M37" s="109">
        <f t="shared" si="0"/>
        <v>39414</v>
      </c>
      <c r="N37" s="109"/>
      <c r="O37" s="117"/>
      <c r="P37" s="117"/>
      <c r="Q37" s="121"/>
      <c r="R37" s="121"/>
      <c r="T37" s="122"/>
      <c r="U37" s="124"/>
      <c r="V37" s="123"/>
      <c r="W37" s="122"/>
    </row>
    <row r="38" spans="1:41" s="11" customFormat="1" x14ac:dyDescent="0.2">
      <c r="A38" s="166">
        <v>4</v>
      </c>
      <c r="B38" s="166"/>
      <c r="C38" s="206" t="s">
        <v>183</v>
      </c>
      <c r="D38" s="166"/>
      <c r="E38" s="166"/>
      <c r="F38" s="166"/>
      <c r="G38" s="166"/>
      <c r="H38" s="166"/>
      <c r="I38" s="166"/>
      <c r="J38" s="166"/>
      <c r="K38" s="166"/>
      <c r="L38" s="166"/>
      <c r="M38" s="109">
        <f t="shared" si="0"/>
        <v>0</v>
      </c>
      <c r="N38" s="109"/>
      <c r="O38" s="117"/>
      <c r="P38" s="117"/>
      <c r="Q38" s="121"/>
      <c r="R38" s="121"/>
      <c r="T38" s="122"/>
      <c r="U38" s="124"/>
      <c r="V38" s="123"/>
      <c r="W38" s="122"/>
    </row>
    <row r="39" spans="1:41" s="11" customFormat="1" x14ac:dyDescent="0.2">
      <c r="A39" s="168" t="s">
        <v>128</v>
      </c>
      <c r="B39" s="144">
        <v>90106</v>
      </c>
      <c r="C39" s="144" t="s">
        <v>184</v>
      </c>
      <c r="D39" s="168" t="s">
        <v>112</v>
      </c>
      <c r="E39" s="141">
        <v>624.5</v>
      </c>
      <c r="F39" s="167">
        <v>7.48</v>
      </c>
      <c r="G39" s="167">
        <v>9.39</v>
      </c>
      <c r="H39" s="167">
        <v>7.51</v>
      </c>
      <c r="I39" s="167">
        <v>1.8800000000000008</v>
      </c>
      <c r="J39" s="167">
        <v>4690</v>
      </c>
      <c r="K39" s="167">
        <v>1174.06</v>
      </c>
      <c r="L39" s="167">
        <v>5864.0599999999995</v>
      </c>
      <c r="M39" s="109">
        <f t="shared" si="0"/>
        <v>5864.0550000000003</v>
      </c>
      <c r="N39" s="109"/>
      <c r="O39" s="117"/>
      <c r="P39" s="117"/>
      <c r="Q39" s="121"/>
      <c r="R39" s="121"/>
      <c r="T39" s="122"/>
      <c r="U39" s="124"/>
      <c r="V39" s="123"/>
      <c r="W39" s="122"/>
    </row>
    <row r="40" spans="1:41" s="11" customFormat="1" x14ac:dyDescent="0.2">
      <c r="A40" s="168" t="s">
        <v>129</v>
      </c>
      <c r="B40" s="144">
        <v>93367</v>
      </c>
      <c r="C40" s="144" t="s">
        <v>185</v>
      </c>
      <c r="D40" s="168" t="s">
        <v>112</v>
      </c>
      <c r="E40" s="141">
        <v>437.15</v>
      </c>
      <c r="F40" s="167">
        <v>24.98</v>
      </c>
      <c r="G40" s="167">
        <v>31.37</v>
      </c>
      <c r="H40" s="167">
        <v>25.1</v>
      </c>
      <c r="I40" s="167">
        <v>6.27</v>
      </c>
      <c r="J40" s="167">
        <v>10972.47</v>
      </c>
      <c r="K40" s="167">
        <v>2740.93</v>
      </c>
      <c r="L40" s="167">
        <v>13713.4</v>
      </c>
      <c r="M40" s="109">
        <f t="shared" si="0"/>
        <v>13713.395500000001</v>
      </c>
      <c r="N40" s="109"/>
      <c r="O40" s="117"/>
      <c r="P40" s="117"/>
      <c r="Q40" s="121"/>
      <c r="R40" s="121"/>
      <c r="T40" s="122"/>
      <c r="U40" s="124"/>
      <c r="V40" s="123"/>
      <c r="W40" s="122"/>
    </row>
    <row r="41" spans="1:41" s="11" customFormat="1" ht="25.5" x14ac:dyDescent="0.2">
      <c r="A41" s="168" t="s">
        <v>130</v>
      </c>
      <c r="B41" s="140">
        <v>95875</v>
      </c>
      <c r="C41" s="140" t="s">
        <v>155</v>
      </c>
      <c r="D41" s="168" t="s">
        <v>156</v>
      </c>
      <c r="E41" s="141">
        <v>1461.33</v>
      </c>
      <c r="F41" s="167">
        <v>2.5099999999999998</v>
      </c>
      <c r="G41" s="167">
        <v>3.15</v>
      </c>
      <c r="H41" s="167">
        <v>2.52</v>
      </c>
      <c r="I41" s="167">
        <v>0.62999999999999989</v>
      </c>
      <c r="J41" s="167">
        <v>3682.55</v>
      </c>
      <c r="K41" s="167">
        <v>920.64</v>
      </c>
      <c r="L41" s="167">
        <v>4603.1900000000005</v>
      </c>
      <c r="M41" s="109">
        <f t="shared" si="0"/>
        <v>4603.1894999999995</v>
      </c>
      <c r="N41" s="109"/>
      <c r="O41" s="117"/>
      <c r="P41" s="117"/>
      <c r="Q41" s="121"/>
      <c r="R41" s="121"/>
      <c r="T41" s="122"/>
      <c r="U41" s="124"/>
      <c r="V41" s="123"/>
      <c r="W41" s="122"/>
    </row>
    <row r="42" spans="1:41" s="129" customFormat="1" x14ac:dyDescent="0.2">
      <c r="A42" s="168" t="s">
        <v>131</v>
      </c>
      <c r="B42" s="144">
        <v>100574</v>
      </c>
      <c r="C42" s="144" t="s">
        <v>157</v>
      </c>
      <c r="D42" s="168" t="s">
        <v>112</v>
      </c>
      <c r="E42" s="141">
        <v>243.56</v>
      </c>
      <c r="F42" s="167">
        <v>1.55</v>
      </c>
      <c r="G42" s="167">
        <v>1.95</v>
      </c>
      <c r="H42" s="167">
        <v>1.56</v>
      </c>
      <c r="I42" s="167">
        <v>0.3899999999999999</v>
      </c>
      <c r="J42" s="167">
        <v>379.95</v>
      </c>
      <c r="K42" s="167">
        <v>94.99</v>
      </c>
      <c r="L42" s="167">
        <v>474.94</v>
      </c>
      <c r="M42" s="109">
        <f t="shared" si="0"/>
        <v>474.94200000000001</v>
      </c>
      <c r="N42" s="125"/>
      <c r="O42" s="128"/>
      <c r="P42" s="128"/>
      <c r="Q42" s="15"/>
      <c r="R42" s="15"/>
      <c r="T42" s="130"/>
      <c r="V42" s="131"/>
      <c r="W42" s="130"/>
    </row>
    <row r="43" spans="1:41" s="9" customFormat="1" x14ac:dyDescent="0.2">
      <c r="A43" s="168" t="s">
        <v>132</v>
      </c>
      <c r="B43" s="144">
        <v>101624</v>
      </c>
      <c r="C43" s="144" t="s">
        <v>186</v>
      </c>
      <c r="D43" s="168" t="s">
        <v>112</v>
      </c>
      <c r="E43" s="141">
        <v>58</v>
      </c>
      <c r="F43" s="167">
        <v>171.02</v>
      </c>
      <c r="G43" s="167">
        <v>214.8</v>
      </c>
      <c r="H43" s="167">
        <v>171.84</v>
      </c>
      <c r="I43" s="167">
        <v>42.960000000000008</v>
      </c>
      <c r="J43" s="167">
        <v>9966.7199999999993</v>
      </c>
      <c r="K43" s="167">
        <v>2491.6799999999998</v>
      </c>
      <c r="L43" s="167">
        <v>12458.4</v>
      </c>
      <c r="M43" s="109">
        <f t="shared" si="0"/>
        <v>12458.400000000001</v>
      </c>
      <c r="N43" s="109"/>
      <c r="O43" s="117"/>
      <c r="P43" s="117"/>
      <c r="Q43" s="121"/>
      <c r="R43" s="121"/>
      <c r="T43" s="122"/>
      <c r="V43" s="123"/>
      <c r="W43" s="122"/>
    </row>
    <row r="44" spans="1:41" s="129" customFormat="1" ht="25.5" x14ac:dyDescent="0.2">
      <c r="A44" s="168" t="s">
        <v>133</v>
      </c>
      <c r="B44" s="140">
        <v>95876</v>
      </c>
      <c r="C44" s="144" t="s">
        <v>187</v>
      </c>
      <c r="D44" s="168" t="s">
        <v>156</v>
      </c>
      <c r="E44" s="141">
        <v>1131</v>
      </c>
      <c r="F44" s="167">
        <v>2.25</v>
      </c>
      <c r="G44" s="167">
        <v>2.83</v>
      </c>
      <c r="H44" s="167">
        <v>2.2599999999999998</v>
      </c>
      <c r="I44" s="167">
        <v>0.57000000000000028</v>
      </c>
      <c r="J44" s="167">
        <v>2556.06</v>
      </c>
      <c r="K44" s="167">
        <v>644.66999999999996</v>
      </c>
      <c r="L44" s="167">
        <v>3200.73</v>
      </c>
      <c r="M44" s="109">
        <f t="shared" si="0"/>
        <v>3200.73</v>
      </c>
      <c r="N44" s="125"/>
      <c r="O44" s="128"/>
      <c r="P44" s="128"/>
      <c r="Q44" s="15"/>
      <c r="R44" s="15"/>
      <c r="T44" s="130"/>
      <c r="V44" s="131"/>
      <c r="W44" s="130"/>
    </row>
    <row r="45" spans="1:41" s="9" customFormat="1" x14ac:dyDescent="0.2">
      <c r="A45" s="168" t="s">
        <v>134</v>
      </c>
      <c r="B45" s="144">
        <v>7790</v>
      </c>
      <c r="C45" s="144" t="s">
        <v>188</v>
      </c>
      <c r="D45" s="168" t="s">
        <v>81</v>
      </c>
      <c r="E45" s="141">
        <v>0</v>
      </c>
      <c r="F45" s="167">
        <v>67.010000000000005</v>
      </c>
      <c r="G45" s="167">
        <v>84.16</v>
      </c>
      <c r="H45" s="167">
        <v>67.33</v>
      </c>
      <c r="I45" s="167">
        <v>16.829999999999998</v>
      </c>
      <c r="J45" s="167">
        <v>0</v>
      </c>
      <c r="K45" s="167">
        <v>0</v>
      </c>
      <c r="L45" s="167">
        <v>0</v>
      </c>
      <c r="M45" s="109">
        <f t="shared" si="0"/>
        <v>0</v>
      </c>
      <c r="N45" s="109"/>
      <c r="O45" s="117"/>
      <c r="P45" s="117"/>
      <c r="Q45" s="121"/>
      <c r="R45" s="121"/>
      <c r="T45" s="122"/>
      <c r="U45" s="119"/>
      <c r="V45" s="123"/>
      <c r="W45" s="122"/>
    </row>
    <row r="46" spans="1:41" s="9" customFormat="1" x14ac:dyDescent="0.2">
      <c r="A46" s="168" t="s">
        <v>135</v>
      </c>
      <c r="B46" s="144">
        <v>7785</v>
      </c>
      <c r="C46" s="144" t="s">
        <v>189</v>
      </c>
      <c r="D46" s="168" t="s">
        <v>81</v>
      </c>
      <c r="E46" s="141">
        <v>205</v>
      </c>
      <c r="F46" s="167">
        <v>73.94</v>
      </c>
      <c r="G46" s="167">
        <v>92.87</v>
      </c>
      <c r="H46" s="167">
        <v>74.3</v>
      </c>
      <c r="I46" s="167">
        <v>18.570000000000007</v>
      </c>
      <c r="J46" s="167">
        <v>15231.5</v>
      </c>
      <c r="K46" s="167">
        <v>3806.85</v>
      </c>
      <c r="L46" s="167">
        <v>19038.349999999999</v>
      </c>
      <c r="M46" s="109">
        <f t="shared" si="0"/>
        <v>19038.350000000002</v>
      </c>
      <c r="N46" s="109"/>
      <c r="O46" s="117"/>
      <c r="P46" s="117"/>
      <c r="Q46" s="121"/>
      <c r="R46" s="121"/>
      <c r="T46" s="122"/>
      <c r="V46" s="123"/>
      <c r="W46" s="122"/>
    </row>
    <row r="47" spans="1:41" s="9" customFormat="1" ht="21" customHeight="1" x14ac:dyDescent="0.2">
      <c r="A47" s="168" t="s">
        <v>140</v>
      </c>
      <c r="B47" s="144">
        <v>7761</v>
      </c>
      <c r="C47" s="144" t="s">
        <v>190</v>
      </c>
      <c r="D47" s="168" t="s">
        <v>81</v>
      </c>
      <c r="E47" s="141">
        <v>0</v>
      </c>
      <c r="F47" s="167">
        <v>123.44</v>
      </c>
      <c r="G47" s="167">
        <v>155.04</v>
      </c>
      <c r="H47" s="167">
        <v>124.03</v>
      </c>
      <c r="I47" s="167">
        <v>31.009999999999991</v>
      </c>
      <c r="J47" s="167">
        <v>0</v>
      </c>
      <c r="K47" s="167">
        <v>0</v>
      </c>
      <c r="L47" s="167">
        <v>0</v>
      </c>
      <c r="M47" s="109">
        <f t="shared" si="0"/>
        <v>0</v>
      </c>
      <c r="N47" s="109"/>
      <c r="O47" s="117"/>
      <c r="P47" s="117"/>
      <c r="Q47" s="121"/>
      <c r="R47" s="121"/>
      <c r="T47" s="122"/>
      <c r="V47" s="123"/>
      <c r="W47" s="122"/>
      <c r="AA47" s="120"/>
      <c r="AB47" s="120"/>
      <c r="AC47" s="120"/>
      <c r="AD47" s="120"/>
      <c r="AE47" s="120"/>
      <c r="AF47" s="120"/>
      <c r="AG47" s="120"/>
      <c r="AH47" s="120"/>
      <c r="AI47" s="120"/>
      <c r="AJ47" s="120"/>
      <c r="AK47" s="120"/>
      <c r="AL47" s="120"/>
      <c r="AM47" s="120"/>
      <c r="AN47" s="120"/>
      <c r="AO47" s="120"/>
    </row>
    <row r="48" spans="1:41" s="9" customFormat="1" x14ac:dyDescent="0.2">
      <c r="A48" s="168" t="s">
        <v>141</v>
      </c>
      <c r="B48" s="144">
        <v>7793</v>
      </c>
      <c r="C48" s="144" t="s">
        <v>191</v>
      </c>
      <c r="D48" s="168" t="s">
        <v>81</v>
      </c>
      <c r="E48" s="141">
        <v>51</v>
      </c>
      <c r="F48" s="167">
        <v>123.85</v>
      </c>
      <c r="G48" s="167">
        <v>155.56</v>
      </c>
      <c r="H48" s="167">
        <v>124.45</v>
      </c>
      <c r="I48" s="167">
        <v>31.11</v>
      </c>
      <c r="J48" s="167">
        <v>6346.95</v>
      </c>
      <c r="K48" s="167">
        <v>1586.61</v>
      </c>
      <c r="L48" s="167">
        <v>7933.5599999999995</v>
      </c>
      <c r="M48" s="109">
        <f t="shared" si="0"/>
        <v>7933.56</v>
      </c>
      <c r="N48" s="109"/>
      <c r="O48" s="117"/>
      <c r="P48" s="117"/>
      <c r="Q48" s="121"/>
      <c r="R48" s="121"/>
      <c r="T48" s="122"/>
      <c r="V48" s="123"/>
      <c r="W48" s="122"/>
      <c r="AA48" s="120"/>
      <c r="AB48" s="120"/>
      <c r="AC48" s="120"/>
      <c r="AD48" s="120"/>
      <c r="AE48" s="120"/>
      <c r="AF48" s="120"/>
      <c r="AG48" s="120"/>
      <c r="AH48" s="120"/>
      <c r="AI48" s="120"/>
      <c r="AJ48" s="120"/>
      <c r="AK48" s="120"/>
      <c r="AL48" s="120"/>
      <c r="AM48" s="120"/>
      <c r="AN48" s="120"/>
      <c r="AO48" s="120"/>
    </row>
    <row r="49" spans="1:41" s="10" customFormat="1" x14ac:dyDescent="0.2">
      <c r="A49" s="168" t="s">
        <v>142</v>
      </c>
      <c r="B49" s="144">
        <v>7762</v>
      </c>
      <c r="C49" s="144" t="s">
        <v>192</v>
      </c>
      <c r="D49" s="168" t="s">
        <v>81</v>
      </c>
      <c r="E49" s="141">
        <v>0</v>
      </c>
      <c r="F49" s="167">
        <v>196.08</v>
      </c>
      <c r="G49" s="167">
        <v>246.28</v>
      </c>
      <c r="H49" s="167">
        <v>197.02</v>
      </c>
      <c r="I49" s="167">
        <v>49.259999999999991</v>
      </c>
      <c r="J49" s="167">
        <v>0</v>
      </c>
      <c r="K49" s="167">
        <v>0</v>
      </c>
      <c r="L49" s="167">
        <v>0</v>
      </c>
      <c r="M49" s="109">
        <f t="shared" si="0"/>
        <v>0</v>
      </c>
      <c r="N49" s="109"/>
      <c r="O49" s="117"/>
      <c r="P49" s="117"/>
      <c r="Q49" s="121"/>
      <c r="R49" s="121"/>
      <c r="S49" s="11"/>
      <c r="T49" s="122"/>
      <c r="U49" s="11"/>
      <c r="V49" s="123"/>
      <c r="W49" s="122"/>
      <c r="X49" s="11"/>
      <c r="Y49" s="11"/>
      <c r="Z49" s="11"/>
      <c r="AA49" s="120"/>
      <c r="AB49" s="120"/>
      <c r="AC49" s="120"/>
      <c r="AD49" s="120"/>
      <c r="AE49" s="120"/>
      <c r="AF49" s="120"/>
      <c r="AG49" s="120"/>
      <c r="AH49" s="120"/>
      <c r="AI49" s="120"/>
      <c r="AJ49" s="120"/>
      <c r="AK49" s="120"/>
      <c r="AL49" s="120"/>
      <c r="AM49" s="120"/>
      <c r="AN49" s="120"/>
      <c r="AO49" s="120"/>
    </row>
    <row r="50" spans="1:41" s="10" customFormat="1" x14ac:dyDescent="0.2">
      <c r="A50" s="168" t="s">
        <v>143</v>
      </c>
      <c r="B50" s="144">
        <v>7763</v>
      </c>
      <c r="C50" s="144" t="s">
        <v>193</v>
      </c>
      <c r="D50" s="168" t="s">
        <v>81</v>
      </c>
      <c r="E50" s="141">
        <v>0</v>
      </c>
      <c r="F50" s="167">
        <v>365.58</v>
      </c>
      <c r="G50" s="167">
        <v>459.17</v>
      </c>
      <c r="H50" s="167">
        <v>367.34</v>
      </c>
      <c r="I50" s="167">
        <v>91.830000000000041</v>
      </c>
      <c r="J50" s="167">
        <v>0</v>
      </c>
      <c r="K50" s="167">
        <v>0</v>
      </c>
      <c r="L50" s="167">
        <v>0</v>
      </c>
      <c r="M50" s="109">
        <f t="shared" si="0"/>
        <v>0</v>
      </c>
      <c r="N50" s="109"/>
      <c r="O50" s="117"/>
      <c r="P50" s="117"/>
      <c r="Q50" s="121"/>
      <c r="R50" s="121"/>
      <c r="S50" s="11"/>
      <c r="T50" s="122"/>
      <c r="U50" s="11"/>
      <c r="V50" s="123"/>
      <c r="W50" s="122"/>
      <c r="X50" s="11"/>
      <c r="Y50" s="11"/>
      <c r="Z50" s="11"/>
      <c r="AA50" s="120"/>
      <c r="AB50" s="120"/>
      <c r="AC50" s="120"/>
      <c r="AD50" s="120"/>
      <c r="AE50" s="120"/>
      <c r="AF50" s="120"/>
      <c r="AG50" s="120"/>
      <c r="AH50" s="120"/>
      <c r="AI50" s="120"/>
      <c r="AJ50" s="120"/>
      <c r="AK50" s="120"/>
      <c r="AL50" s="120"/>
      <c r="AM50" s="120"/>
      <c r="AN50" s="120"/>
      <c r="AO50" s="120"/>
    </row>
    <row r="51" spans="1:41" s="11" customFormat="1" x14ac:dyDescent="0.2">
      <c r="A51" s="168" t="s">
        <v>194</v>
      </c>
      <c r="B51" s="144">
        <v>7765</v>
      </c>
      <c r="C51" s="144" t="s">
        <v>195</v>
      </c>
      <c r="D51" s="168" t="s">
        <v>81</v>
      </c>
      <c r="E51" s="141">
        <v>0</v>
      </c>
      <c r="F51" s="167">
        <v>484.28</v>
      </c>
      <c r="G51" s="167">
        <v>608.26</v>
      </c>
      <c r="H51" s="167">
        <v>486.61</v>
      </c>
      <c r="I51" s="167">
        <v>121.64999999999998</v>
      </c>
      <c r="J51" s="167">
        <v>0</v>
      </c>
      <c r="K51" s="167">
        <v>0</v>
      </c>
      <c r="L51" s="167">
        <v>0</v>
      </c>
      <c r="M51" s="109">
        <f t="shared" si="0"/>
        <v>0</v>
      </c>
      <c r="N51" s="109"/>
      <c r="O51" s="117"/>
      <c r="P51" s="117"/>
      <c r="Q51" s="121"/>
      <c r="R51" s="121"/>
      <c r="T51" s="122"/>
      <c r="V51" s="123"/>
      <c r="W51" s="122"/>
      <c r="AA51" s="120"/>
      <c r="AB51" s="120"/>
      <c r="AC51" s="120"/>
      <c r="AD51" s="120"/>
      <c r="AE51" s="120"/>
      <c r="AF51" s="120"/>
      <c r="AG51" s="120"/>
      <c r="AH51" s="120"/>
      <c r="AI51" s="120"/>
      <c r="AJ51" s="120"/>
      <c r="AK51" s="120"/>
      <c r="AL51" s="120"/>
      <c r="AM51" s="120"/>
      <c r="AN51" s="120"/>
      <c r="AO51" s="120"/>
    </row>
    <row r="52" spans="1:41" s="11" customFormat="1" x14ac:dyDescent="0.2">
      <c r="A52" s="168" t="s">
        <v>196</v>
      </c>
      <c r="B52" s="144">
        <v>7766</v>
      </c>
      <c r="C52" s="144" t="s">
        <v>197</v>
      </c>
      <c r="D52" s="168" t="s">
        <v>81</v>
      </c>
      <c r="E52" s="141">
        <v>0</v>
      </c>
      <c r="F52" s="167">
        <v>710.28</v>
      </c>
      <c r="G52" s="167">
        <v>892.11</v>
      </c>
      <c r="H52" s="167">
        <v>713.69</v>
      </c>
      <c r="I52" s="167">
        <v>178.41999999999996</v>
      </c>
      <c r="J52" s="167">
        <v>0</v>
      </c>
      <c r="K52" s="167">
        <v>0</v>
      </c>
      <c r="L52" s="167">
        <v>0</v>
      </c>
      <c r="M52" s="109">
        <f t="shared" si="0"/>
        <v>0</v>
      </c>
      <c r="N52" s="109"/>
      <c r="O52" s="117"/>
      <c r="P52" s="117"/>
      <c r="Q52" s="121"/>
      <c r="R52" s="121"/>
      <c r="T52" s="122"/>
      <c r="V52" s="123"/>
      <c r="W52" s="122"/>
      <c r="AA52" s="120"/>
      <c r="AB52" s="120"/>
      <c r="AC52" s="120"/>
      <c r="AD52" s="120"/>
      <c r="AE52" s="120"/>
      <c r="AF52" s="120"/>
      <c r="AG52" s="120"/>
      <c r="AH52" s="120"/>
      <c r="AI52" s="120"/>
      <c r="AJ52" s="120"/>
      <c r="AK52" s="120"/>
      <c r="AL52" s="120"/>
      <c r="AM52" s="120"/>
      <c r="AN52" s="120"/>
      <c r="AO52" s="120"/>
    </row>
    <row r="53" spans="1:41" s="12" customFormat="1" x14ac:dyDescent="0.2">
      <c r="A53" s="168" t="s">
        <v>198</v>
      </c>
      <c r="B53" s="144">
        <v>7767</v>
      </c>
      <c r="C53" s="144" t="s">
        <v>199</v>
      </c>
      <c r="D53" s="168" t="s">
        <v>81</v>
      </c>
      <c r="E53" s="141">
        <v>0</v>
      </c>
      <c r="F53" s="167">
        <v>1019.84</v>
      </c>
      <c r="G53" s="167">
        <v>1280.92</v>
      </c>
      <c r="H53" s="167">
        <v>1024.74</v>
      </c>
      <c r="I53" s="167">
        <v>256.18000000000006</v>
      </c>
      <c r="J53" s="167">
        <v>0</v>
      </c>
      <c r="K53" s="167">
        <v>0</v>
      </c>
      <c r="L53" s="167">
        <v>0</v>
      </c>
      <c r="M53" s="109">
        <f t="shared" si="0"/>
        <v>0</v>
      </c>
      <c r="N53" s="125"/>
      <c r="O53" s="128"/>
      <c r="P53" s="128"/>
      <c r="Q53" s="15"/>
      <c r="R53" s="15"/>
      <c r="T53" s="130"/>
      <c r="V53" s="131"/>
      <c r="W53" s="130"/>
      <c r="AA53" s="127"/>
      <c r="AB53" s="127"/>
      <c r="AC53" s="127"/>
      <c r="AD53" s="127"/>
      <c r="AE53" s="127"/>
      <c r="AF53" s="127"/>
      <c r="AG53" s="127"/>
      <c r="AH53" s="127"/>
      <c r="AI53" s="127"/>
      <c r="AJ53" s="127"/>
      <c r="AK53" s="127"/>
      <c r="AL53" s="127"/>
      <c r="AM53" s="127"/>
      <c r="AN53" s="127"/>
      <c r="AO53" s="127"/>
    </row>
    <row r="54" spans="1:41" s="12" customFormat="1" x14ac:dyDescent="0.2">
      <c r="A54" s="168" t="s">
        <v>200</v>
      </c>
      <c r="B54" s="144">
        <v>7727</v>
      </c>
      <c r="C54" s="144" t="s">
        <v>269</v>
      </c>
      <c r="D54" s="168" t="s">
        <v>81</v>
      </c>
      <c r="E54" s="141">
        <v>20</v>
      </c>
      <c r="F54" s="167">
        <v>2962.68</v>
      </c>
      <c r="G54" s="167">
        <v>3721.13</v>
      </c>
      <c r="H54" s="167">
        <v>2976.9</v>
      </c>
      <c r="I54" s="167">
        <v>744.23</v>
      </c>
      <c r="J54" s="167">
        <v>59538</v>
      </c>
      <c r="K54" s="167">
        <v>14884.6</v>
      </c>
      <c r="L54" s="167">
        <v>74422.600000000006</v>
      </c>
      <c r="M54" s="109">
        <f t="shared" si="0"/>
        <v>74422.600000000006</v>
      </c>
      <c r="N54" s="125"/>
      <c r="O54" s="128"/>
      <c r="P54" s="128"/>
      <c r="Q54" s="15"/>
      <c r="R54" s="15"/>
      <c r="T54" s="130"/>
      <c r="V54" s="131"/>
      <c r="W54" s="130"/>
      <c r="AA54" s="127"/>
      <c r="AB54" s="127"/>
      <c r="AC54" s="127"/>
      <c r="AD54" s="127"/>
      <c r="AE54" s="127"/>
      <c r="AF54" s="127"/>
      <c r="AG54" s="127"/>
      <c r="AH54" s="127"/>
      <c r="AI54" s="127"/>
      <c r="AJ54" s="127"/>
      <c r="AK54" s="127"/>
      <c r="AL54" s="127"/>
      <c r="AM54" s="127"/>
      <c r="AN54" s="127"/>
      <c r="AO54" s="127"/>
    </row>
    <row r="55" spans="1:41" s="120" customFormat="1" x14ac:dyDescent="0.2">
      <c r="A55" s="168" t="s">
        <v>202</v>
      </c>
      <c r="B55" s="144">
        <v>92808</v>
      </c>
      <c r="C55" s="144" t="s">
        <v>201</v>
      </c>
      <c r="D55" s="168" t="s">
        <v>81</v>
      </c>
      <c r="E55" s="141">
        <v>0</v>
      </c>
      <c r="F55" s="167">
        <v>24.22</v>
      </c>
      <c r="G55" s="167">
        <v>30.42</v>
      </c>
      <c r="H55" s="167">
        <v>24.34</v>
      </c>
      <c r="I55" s="167">
        <v>6.0800000000000018</v>
      </c>
      <c r="J55" s="167">
        <v>0</v>
      </c>
      <c r="K55" s="167">
        <v>0</v>
      </c>
      <c r="L55" s="167">
        <v>0</v>
      </c>
      <c r="M55" s="109">
        <f t="shared" si="0"/>
        <v>0</v>
      </c>
      <c r="N55" s="109"/>
      <c r="O55" s="117"/>
      <c r="P55" s="117"/>
      <c r="Q55" s="121"/>
      <c r="R55" s="121"/>
      <c r="S55" s="9"/>
      <c r="T55" s="122"/>
      <c r="U55" s="9"/>
      <c r="V55" s="123"/>
      <c r="W55" s="122"/>
      <c r="X55" s="9"/>
      <c r="Y55" s="9"/>
      <c r="Z55" s="9"/>
    </row>
    <row r="56" spans="1:41" s="120" customFormat="1" x14ac:dyDescent="0.2">
      <c r="A56" s="168" t="s">
        <v>204</v>
      </c>
      <c r="B56" s="144">
        <v>92809</v>
      </c>
      <c r="C56" s="144" t="s">
        <v>203</v>
      </c>
      <c r="D56" s="168" t="s">
        <v>81</v>
      </c>
      <c r="E56" s="141">
        <v>205</v>
      </c>
      <c r="F56" s="167">
        <v>33.72</v>
      </c>
      <c r="G56" s="167">
        <v>42.35</v>
      </c>
      <c r="H56" s="167">
        <v>33.880000000000003</v>
      </c>
      <c r="I56" s="167">
        <v>8.4699999999999989</v>
      </c>
      <c r="J56" s="167">
        <v>6945.4</v>
      </c>
      <c r="K56" s="167">
        <v>1736.35</v>
      </c>
      <c r="L56" s="167">
        <v>8681.75</v>
      </c>
      <c r="M56" s="109">
        <f t="shared" si="0"/>
        <v>8681.75</v>
      </c>
      <c r="N56" s="109"/>
      <c r="O56" s="117"/>
      <c r="P56" s="117"/>
      <c r="Q56" s="121"/>
      <c r="R56" s="121"/>
      <c r="S56" s="9"/>
      <c r="T56" s="122"/>
      <c r="U56" s="9"/>
      <c r="V56" s="123"/>
      <c r="W56" s="122"/>
      <c r="X56" s="9"/>
      <c r="Y56" s="9"/>
      <c r="Z56" s="9"/>
      <c r="AA56" s="9"/>
    </row>
    <row r="57" spans="1:41" s="11" customFormat="1" x14ac:dyDescent="0.2">
      <c r="A57" s="168" t="s">
        <v>206</v>
      </c>
      <c r="B57" s="144">
        <v>92811</v>
      </c>
      <c r="C57" s="144" t="s">
        <v>205</v>
      </c>
      <c r="D57" s="168" t="s">
        <v>81</v>
      </c>
      <c r="E57" s="141">
        <v>51</v>
      </c>
      <c r="F57" s="167">
        <v>53.6</v>
      </c>
      <c r="G57" s="167">
        <v>67.319999999999993</v>
      </c>
      <c r="H57" s="167">
        <v>53.86</v>
      </c>
      <c r="I57" s="167">
        <v>13.459999999999994</v>
      </c>
      <c r="J57" s="167">
        <v>2746.86</v>
      </c>
      <c r="K57" s="167">
        <v>686.46</v>
      </c>
      <c r="L57" s="167">
        <v>3433.32</v>
      </c>
      <c r="M57" s="109">
        <f t="shared" si="0"/>
        <v>3433.3199999999997</v>
      </c>
      <c r="N57" s="109"/>
      <c r="O57" s="117"/>
      <c r="P57" s="117"/>
      <c r="Q57" s="121"/>
      <c r="R57" s="121"/>
      <c r="T57" s="122"/>
      <c r="V57" s="123"/>
      <c r="W57" s="122"/>
    </row>
    <row r="58" spans="1:41" s="11" customFormat="1" x14ac:dyDescent="0.2">
      <c r="A58" s="168" t="s">
        <v>208</v>
      </c>
      <c r="B58" s="144">
        <v>92813</v>
      </c>
      <c r="C58" s="144" t="s">
        <v>207</v>
      </c>
      <c r="D58" s="168" t="s">
        <v>81</v>
      </c>
      <c r="E58" s="141">
        <v>0</v>
      </c>
      <c r="F58" s="167">
        <v>74.5</v>
      </c>
      <c r="G58" s="167">
        <v>93.57</v>
      </c>
      <c r="H58" s="167">
        <v>74.86</v>
      </c>
      <c r="I58" s="167">
        <v>18.709999999999994</v>
      </c>
      <c r="J58" s="167">
        <v>0</v>
      </c>
      <c r="K58" s="167">
        <v>0</v>
      </c>
      <c r="L58" s="167">
        <v>0</v>
      </c>
      <c r="M58" s="109">
        <f t="shared" si="0"/>
        <v>0</v>
      </c>
      <c r="N58" s="109"/>
      <c r="O58" s="117"/>
      <c r="P58" s="117"/>
      <c r="Q58" s="121"/>
      <c r="R58" s="121"/>
      <c r="T58" s="122"/>
      <c r="V58" s="123"/>
      <c r="W58" s="122"/>
    </row>
    <row r="59" spans="1:41" s="11" customFormat="1" x14ac:dyDescent="0.2">
      <c r="A59" s="168" t="s">
        <v>210</v>
      </c>
      <c r="B59" s="144">
        <v>92815</v>
      </c>
      <c r="C59" s="144" t="s">
        <v>209</v>
      </c>
      <c r="D59" s="168" t="s">
        <v>81</v>
      </c>
      <c r="E59" s="141">
        <v>0</v>
      </c>
      <c r="F59" s="167">
        <v>96.4</v>
      </c>
      <c r="G59" s="167">
        <v>121.08</v>
      </c>
      <c r="H59" s="167">
        <v>96.86</v>
      </c>
      <c r="I59" s="167">
        <v>24.22</v>
      </c>
      <c r="J59" s="167">
        <v>0</v>
      </c>
      <c r="K59" s="167">
        <v>0</v>
      </c>
      <c r="L59" s="167">
        <v>0</v>
      </c>
      <c r="M59" s="109">
        <f t="shared" si="0"/>
        <v>0</v>
      </c>
      <c r="N59" s="109"/>
      <c r="O59" s="117"/>
      <c r="P59" s="117"/>
      <c r="Q59" s="121"/>
      <c r="R59" s="121"/>
      <c r="T59" s="122"/>
      <c r="V59" s="123"/>
      <c r="W59" s="122"/>
    </row>
    <row r="60" spans="1:41" s="11" customFormat="1" x14ac:dyDescent="0.2">
      <c r="A60" s="168" t="s">
        <v>212</v>
      </c>
      <c r="B60" s="144">
        <v>92817</v>
      </c>
      <c r="C60" s="144" t="s">
        <v>211</v>
      </c>
      <c r="D60" s="168" t="s">
        <v>81</v>
      </c>
      <c r="E60" s="141">
        <v>0</v>
      </c>
      <c r="F60" s="167">
        <v>119.36</v>
      </c>
      <c r="G60" s="167">
        <v>149.91999999999999</v>
      </c>
      <c r="H60" s="167">
        <v>119.94</v>
      </c>
      <c r="I60" s="167">
        <v>29.97999999999999</v>
      </c>
      <c r="J60" s="167">
        <v>0</v>
      </c>
      <c r="K60" s="167">
        <v>0</v>
      </c>
      <c r="L60" s="167">
        <v>0</v>
      </c>
      <c r="M60" s="109">
        <f t="shared" si="0"/>
        <v>0</v>
      </c>
      <c r="N60" s="109"/>
      <c r="O60" s="117"/>
      <c r="P60" s="117"/>
      <c r="Q60" s="121"/>
      <c r="R60" s="121"/>
      <c r="T60" s="122"/>
      <c r="V60" s="123"/>
      <c r="W60" s="122"/>
    </row>
    <row r="61" spans="1:41" s="11" customFormat="1" x14ac:dyDescent="0.2">
      <c r="A61" s="168" t="s">
        <v>214</v>
      </c>
      <c r="B61" s="144">
        <v>92819</v>
      </c>
      <c r="C61" s="144" t="s">
        <v>213</v>
      </c>
      <c r="D61" s="168" t="s">
        <v>81</v>
      </c>
      <c r="E61" s="141">
        <v>20</v>
      </c>
      <c r="F61" s="167">
        <v>155.65</v>
      </c>
      <c r="G61" s="167">
        <v>195.5</v>
      </c>
      <c r="H61" s="167">
        <v>156.4</v>
      </c>
      <c r="I61" s="167">
        <v>39.099999999999994</v>
      </c>
      <c r="J61" s="167">
        <v>3128</v>
      </c>
      <c r="K61" s="167">
        <v>782</v>
      </c>
      <c r="L61" s="167">
        <v>3910</v>
      </c>
      <c r="M61" s="109">
        <f t="shared" si="0"/>
        <v>3910</v>
      </c>
      <c r="N61" s="109"/>
      <c r="O61" s="117"/>
      <c r="P61" s="117"/>
      <c r="Q61" s="121"/>
      <c r="R61" s="121"/>
      <c r="T61" s="122"/>
      <c r="V61" s="123"/>
      <c r="W61" s="122"/>
    </row>
    <row r="62" spans="1:41" s="11" customFormat="1" x14ac:dyDescent="0.2">
      <c r="A62" s="168" t="s">
        <v>216</v>
      </c>
      <c r="B62" s="144">
        <v>97956</v>
      </c>
      <c r="C62" s="144" t="s">
        <v>215</v>
      </c>
      <c r="D62" s="168" t="s">
        <v>4</v>
      </c>
      <c r="E62" s="141">
        <v>8</v>
      </c>
      <c r="F62" s="167">
        <v>1475.83</v>
      </c>
      <c r="G62" s="167">
        <v>1853.64</v>
      </c>
      <c r="H62" s="167">
        <v>1482.91</v>
      </c>
      <c r="I62" s="167">
        <v>370.73</v>
      </c>
      <c r="J62" s="167">
        <v>11863.28</v>
      </c>
      <c r="K62" s="167">
        <v>2965.84</v>
      </c>
      <c r="L62" s="167">
        <v>14829.12</v>
      </c>
      <c r="M62" s="109">
        <f t="shared" si="0"/>
        <v>14829.12</v>
      </c>
      <c r="N62" s="109"/>
      <c r="O62" s="117"/>
      <c r="P62" s="117"/>
      <c r="Q62" s="121"/>
      <c r="R62" s="121"/>
      <c r="T62" s="122"/>
      <c r="V62" s="123"/>
      <c r="W62" s="122"/>
    </row>
    <row r="63" spans="1:41" s="11" customFormat="1" x14ac:dyDescent="0.2">
      <c r="A63" s="168" t="s">
        <v>219</v>
      </c>
      <c r="B63" s="144" t="s">
        <v>217</v>
      </c>
      <c r="C63" s="144" t="s">
        <v>218</v>
      </c>
      <c r="D63" s="168" t="s">
        <v>4</v>
      </c>
      <c r="E63" s="141">
        <v>4</v>
      </c>
      <c r="F63" s="167">
        <v>1985.58</v>
      </c>
      <c r="G63" s="167">
        <v>2493.89</v>
      </c>
      <c r="H63" s="167">
        <v>1995.11</v>
      </c>
      <c r="I63" s="167">
        <v>498.78</v>
      </c>
      <c r="J63" s="167">
        <v>7980.44</v>
      </c>
      <c r="K63" s="167">
        <v>1995.12</v>
      </c>
      <c r="L63" s="167">
        <v>9975.56</v>
      </c>
      <c r="M63" s="109">
        <f t="shared" si="0"/>
        <v>9975.56</v>
      </c>
      <c r="N63" s="109"/>
      <c r="O63" s="117"/>
      <c r="P63" s="117"/>
      <c r="Q63" s="121"/>
      <c r="R63" s="121"/>
      <c r="T63" s="122"/>
      <c r="V63" s="123"/>
      <c r="W63" s="122"/>
    </row>
    <row r="64" spans="1:41" s="11" customFormat="1" x14ac:dyDescent="0.2">
      <c r="A64" s="168" t="s">
        <v>222</v>
      </c>
      <c r="B64" s="144" t="s">
        <v>220</v>
      </c>
      <c r="C64" s="144" t="s">
        <v>221</v>
      </c>
      <c r="D64" s="168" t="s">
        <v>4</v>
      </c>
      <c r="E64" s="141">
        <v>2</v>
      </c>
      <c r="F64" s="167">
        <v>3343.09</v>
      </c>
      <c r="G64" s="167">
        <v>4198.92</v>
      </c>
      <c r="H64" s="167">
        <v>3359.14</v>
      </c>
      <c r="I64" s="167">
        <v>839.7800000000002</v>
      </c>
      <c r="J64" s="167">
        <v>6718.28</v>
      </c>
      <c r="K64" s="167">
        <v>1679.56</v>
      </c>
      <c r="L64" s="167">
        <v>8397.84</v>
      </c>
      <c r="M64" s="109">
        <f t="shared" si="0"/>
        <v>8397.84</v>
      </c>
      <c r="N64" s="109"/>
      <c r="O64" s="117"/>
      <c r="P64" s="117"/>
      <c r="Q64" s="121"/>
      <c r="R64" s="121"/>
      <c r="T64" s="122"/>
      <c r="V64" s="123"/>
      <c r="W64" s="122"/>
    </row>
    <row r="65" spans="1:27" s="127" customFormat="1" x14ac:dyDescent="0.2">
      <c r="A65" s="168" t="s">
        <v>224</v>
      </c>
      <c r="B65" s="144" t="s">
        <v>223</v>
      </c>
      <c r="C65" s="144" t="s">
        <v>271</v>
      </c>
      <c r="D65" s="168" t="s">
        <v>4</v>
      </c>
      <c r="E65" s="141">
        <v>4</v>
      </c>
      <c r="F65" s="167">
        <v>6028.57</v>
      </c>
      <c r="G65" s="167">
        <v>7571.88</v>
      </c>
      <c r="H65" s="167">
        <v>6057.5</v>
      </c>
      <c r="I65" s="167">
        <v>1514.38</v>
      </c>
      <c r="J65" s="167">
        <v>24230</v>
      </c>
      <c r="K65" s="167">
        <v>6057.52</v>
      </c>
      <c r="L65" s="167">
        <v>30287.52</v>
      </c>
      <c r="M65" s="109">
        <f t="shared" si="0"/>
        <v>30287.52</v>
      </c>
      <c r="N65" s="125"/>
      <c r="O65" s="128"/>
      <c r="P65" s="128"/>
      <c r="Q65" s="15"/>
      <c r="R65" s="15"/>
      <c r="S65" s="129"/>
      <c r="T65" s="130"/>
      <c r="U65" s="129"/>
      <c r="V65" s="131"/>
      <c r="W65" s="130"/>
      <c r="X65" s="129"/>
      <c r="Y65" s="129"/>
      <c r="Z65" s="129"/>
      <c r="AA65" s="129"/>
    </row>
    <row r="66" spans="1:27" s="120" customFormat="1" x14ac:dyDescent="0.2">
      <c r="A66" s="168" t="s">
        <v>270</v>
      </c>
      <c r="B66" s="144">
        <v>101603</v>
      </c>
      <c r="C66" s="145" t="s">
        <v>225</v>
      </c>
      <c r="D66" s="168" t="s">
        <v>111</v>
      </c>
      <c r="E66" s="141">
        <v>120</v>
      </c>
      <c r="F66" s="167">
        <v>21.8</v>
      </c>
      <c r="G66" s="167">
        <v>27.38</v>
      </c>
      <c r="H66" s="167">
        <v>21.9</v>
      </c>
      <c r="I66" s="167">
        <v>5.48</v>
      </c>
      <c r="J66" s="167">
        <v>2628</v>
      </c>
      <c r="K66" s="167">
        <v>657.6</v>
      </c>
      <c r="L66" s="167">
        <v>3285.6</v>
      </c>
      <c r="M66" s="109">
        <f t="shared" si="0"/>
        <v>3285.6</v>
      </c>
      <c r="N66" s="109"/>
      <c r="O66" s="117"/>
      <c r="P66" s="117"/>
      <c r="Q66" s="121"/>
      <c r="R66" s="121"/>
      <c r="S66" s="9"/>
      <c r="T66" s="122"/>
      <c r="U66" s="9"/>
      <c r="V66" s="123"/>
      <c r="W66" s="122"/>
      <c r="X66" s="9"/>
      <c r="Y66" s="9"/>
      <c r="Z66" s="9"/>
      <c r="AA66" s="9"/>
    </row>
    <row r="67" spans="1:27" s="120" customFormat="1" x14ac:dyDescent="0.2">
      <c r="A67" s="166"/>
      <c r="B67" s="166"/>
      <c r="C67" s="206" t="s">
        <v>226</v>
      </c>
      <c r="D67" s="166"/>
      <c r="E67" s="166"/>
      <c r="F67" s="166"/>
      <c r="G67" s="166"/>
      <c r="H67" s="166"/>
      <c r="I67" s="166"/>
      <c r="J67" s="166"/>
      <c r="K67" s="166"/>
      <c r="L67" s="166"/>
      <c r="M67" s="109">
        <f t="shared" si="0"/>
        <v>0</v>
      </c>
      <c r="N67" s="109"/>
      <c r="O67" s="117"/>
      <c r="P67" s="117"/>
      <c r="Q67" s="121"/>
      <c r="R67" s="121"/>
      <c r="S67" s="9"/>
      <c r="T67" s="122"/>
      <c r="U67" s="9"/>
      <c r="V67" s="123"/>
      <c r="W67" s="122"/>
      <c r="X67" s="9"/>
      <c r="Y67" s="9"/>
      <c r="Z67" s="9"/>
      <c r="AA67" s="9"/>
    </row>
    <row r="68" spans="1:27" s="120" customFormat="1" x14ac:dyDescent="0.2">
      <c r="A68" s="168" t="s">
        <v>136</v>
      </c>
      <c r="B68" s="140">
        <v>96400</v>
      </c>
      <c r="C68" s="140" t="s">
        <v>227</v>
      </c>
      <c r="D68" s="168" t="s">
        <v>112</v>
      </c>
      <c r="E68" s="141">
        <v>0</v>
      </c>
      <c r="F68" s="167">
        <v>127.44</v>
      </c>
      <c r="G68" s="167">
        <v>160.06</v>
      </c>
      <c r="H68" s="167">
        <v>128.05000000000001</v>
      </c>
      <c r="I68" s="167">
        <v>32.009999999999991</v>
      </c>
      <c r="J68" s="167">
        <v>0</v>
      </c>
      <c r="K68" s="167">
        <v>0</v>
      </c>
      <c r="L68" s="167">
        <v>0</v>
      </c>
      <c r="M68" s="109">
        <f t="shared" si="0"/>
        <v>0</v>
      </c>
      <c r="N68" s="109"/>
      <c r="O68" s="117"/>
      <c r="P68" s="117"/>
      <c r="Q68" s="121"/>
      <c r="R68" s="121"/>
      <c r="S68" s="9"/>
      <c r="T68" s="122"/>
      <c r="U68" s="9"/>
      <c r="V68" s="123"/>
      <c r="W68" s="122"/>
      <c r="X68" s="9"/>
      <c r="Y68" s="9"/>
      <c r="Z68" s="9"/>
      <c r="AA68" s="9"/>
    </row>
    <row r="69" spans="1:27" s="120" customFormat="1" ht="25.5" x14ac:dyDescent="0.2">
      <c r="A69" s="168" t="s">
        <v>137</v>
      </c>
      <c r="B69" s="140">
        <v>95876</v>
      </c>
      <c r="C69" s="140" t="s">
        <v>228</v>
      </c>
      <c r="D69" s="168" t="s">
        <v>156</v>
      </c>
      <c r="E69" s="141">
        <v>0</v>
      </c>
      <c r="F69" s="167">
        <v>2.25</v>
      </c>
      <c r="G69" s="167">
        <v>2.83</v>
      </c>
      <c r="H69" s="167">
        <v>2.2599999999999998</v>
      </c>
      <c r="I69" s="167">
        <v>0.57000000000000028</v>
      </c>
      <c r="J69" s="167">
        <v>0</v>
      </c>
      <c r="K69" s="167">
        <v>0</v>
      </c>
      <c r="L69" s="167">
        <v>0</v>
      </c>
      <c r="M69" s="109">
        <f t="shared" si="0"/>
        <v>0</v>
      </c>
      <c r="N69" s="109"/>
      <c r="O69" s="117"/>
      <c r="P69" s="117"/>
      <c r="Q69" s="121"/>
      <c r="R69" s="121"/>
      <c r="S69" s="9"/>
      <c r="T69" s="122"/>
      <c r="U69" s="9"/>
      <c r="V69" s="123"/>
      <c r="W69" s="122"/>
      <c r="X69" s="9"/>
      <c r="Y69" s="9"/>
      <c r="Z69" s="9"/>
      <c r="AA69" s="9"/>
    </row>
    <row r="70" spans="1:27" s="127" customFormat="1" x14ac:dyDescent="0.2">
      <c r="A70" s="168" t="s">
        <v>138</v>
      </c>
      <c r="B70" s="140">
        <v>96396</v>
      </c>
      <c r="C70" s="140" t="s">
        <v>229</v>
      </c>
      <c r="D70" s="168" t="s">
        <v>112</v>
      </c>
      <c r="E70" s="141">
        <v>176.99</v>
      </c>
      <c r="F70" s="167">
        <v>140.83000000000001</v>
      </c>
      <c r="G70" s="167">
        <v>176.88</v>
      </c>
      <c r="H70" s="167">
        <v>141.5</v>
      </c>
      <c r="I70" s="167">
        <v>35.379999999999995</v>
      </c>
      <c r="J70" s="167">
        <v>25044.09</v>
      </c>
      <c r="K70" s="167">
        <v>6261.91</v>
      </c>
      <c r="L70" s="167">
        <v>31306</v>
      </c>
      <c r="M70" s="109">
        <f t="shared" si="0"/>
        <v>31305.9912</v>
      </c>
      <c r="N70" s="125"/>
      <c r="O70" s="128"/>
      <c r="P70" s="128"/>
      <c r="Q70" s="15"/>
      <c r="R70" s="15"/>
      <c r="S70" s="129"/>
      <c r="T70" s="130"/>
      <c r="U70" s="129"/>
      <c r="V70" s="131"/>
      <c r="W70" s="130"/>
      <c r="X70" s="129"/>
      <c r="Y70" s="129"/>
      <c r="Z70" s="129"/>
      <c r="AA70" s="129"/>
    </row>
    <row r="71" spans="1:27" s="120" customFormat="1" ht="25.5" x14ac:dyDescent="0.2">
      <c r="A71" s="168" t="s">
        <v>139</v>
      </c>
      <c r="B71" s="140">
        <v>95876</v>
      </c>
      <c r="C71" s="140" t="s">
        <v>230</v>
      </c>
      <c r="D71" s="168" t="s">
        <v>156</v>
      </c>
      <c r="E71" s="141">
        <v>4601.6899999999996</v>
      </c>
      <c r="F71" s="167">
        <v>2.25</v>
      </c>
      <c r="G71" s="167">
        <v>2.83</v>
      </c>
      <c r="H71" s="167">
        <v>2.2599999999999998</v>
      </c>
      <c r="I71" s="167">
        <v>0.57000000000000028</v>
      </c>
      <c r="J71" s="167">
        <v>10399.82</v>
      </c>
      <c r="K71" s="167">
        <v>2622.96</v>
      </c>
      <c r="L71" s="167">
        <v>13022.779999999999</v>
      </c>
      <c r="M71" s="109">
        <f t="shared" si="0"/>
        <v>13022.7827</v>
      </c>
      <c r="N71" s="109"/>
      <c r="O71" s="117"/>
      <c r="P71" s="117"/>
      <c r="Q71" s="121"/>
      <c r="R71" s="121"/>
      <c r="S71" s="9"/>
      <c r="T71" s="122"/>
      <c r="U71" s="9"/>
      <c r="V71" s="123"/>
      <c r="W71" s="122"/>
      <c r="X71" s="9"/>
      <c r="Y71" s="9"/>
      <c r="Z71" s="9"/>
      <c r="AA71" s="9"/>
    </row>
    <row r="72" spans="1:27" s="120" customFormat="1" x14ac:dyDescent="0.2">
      <c r="A72" s="168" t="s">
        <v>144</v>
      </c>
      <c r="B72" s="140" t="s">
        <v>231</v>
      </c>
      <c r="C72" s="140" t="s">
        <v>232</v>
      </c>
      <c r="D72" s="168" t="s">
        <v>111</v>
      </c>
      <c r="E72" s="141">
        <v>0</v>
      </c>
      <c r="F72" s="167">
        <v>8.3601339999999986</v>
      </c>
      <c r="G72" s="167">
        <v>10.5</v>
      </c>
      <c r="H72" s="167">
        <v>8.4</v>
      </c>
      <c r="I72" s="167">
        <v>2.0999999999999996</v>
      </c>
      <c r="J72" s="167">
        <v>0</v>
      </c>
      <c r="K72" s="167">
        <v>0</v>
      </c>
      <c r="L72" s="167">
        <v>0</v>
      </c>
      <c r="M72" s="109">
        <f t="shared" si="0"/>
        <v>0</v>
      </c>
      <c r="N72" s="109"/>
      <c r="O72" s="117"/>
      <c r="P72" s="117"/>
      <c r="Q72" s="121"/>
      <c r="R72" s="121"/>
      <c r="S72" s="9"/>
      <c r="T72" s="122"/>
      <c r="U72" s="9"/>
      <c r="V72" s="123"/>
      <c r="W72" s="122"/>
      <c r="X72" s="9"/>
      <c r="Y72" s="9"/>
      <c r="Z72" s="9"/>
      <c r="AA72" s="9"/>
    </row>
    <row r="73" spans="1:27" x14ac:dyDescent="0.2">
      <c r="A73" s="168" t="s">
        <v>233</v>
      </c>
      <c r="B73" s="140" t="s">
        <v>234</v>
      </c>
      <c r="C73" s="140" t="s">
        <v>235</v>
      </c>
      <c r="D73" s="168" t="s">
        <v>111</v>
      </c>
      <c r="E73" s="141">
        <v>0</v>
      </c>
      <c r="F73" s="167">
        <v>2.5873510000000004</v>
      </c>
      <c r="G73" s="167">
        <v>3.25</v>
      </c>
      <c r="H73" s="167">
        <v>2.6</v>
      </c>
      <c r="I73" s="167">
        <v>0.64999999999999991</v>
      </c>
      <c r="J73" s="167">
        <v>0</v>
      </c>
      <c r="K73" s="167">
        <v>0</v>
      </c>
      <c r="L73" s="167">
        <v>0</v>
      </c>
      <c r="M73" s="109">
        <f t="shared" si="0"/>
        <v>0</v>
      </c>
      <c r="N73" s="105"/>
      <c r="O73" s="110"/>
      <c r="P73"/>
      <c r="Q73"/>
      <c r="R73"/>
    </row>
    <row r="74" spans="1:27" ht="25.5" x14ac:dyDescent="0.2">
      <c r="A74" s="168" t="s">
        <v>236</v>
      </c>
      <c r="B74" s="140" t="s">
        <v>237</v>
      </c>
      <c r="C74" s="140" t="s">
        <v>238</v>
      </c>
      <c r="D74" s="168" t="s">
        <v>112</v>
      </c>
      <c r="E74" s="141">
        <v>0</v>
      </c>
      <c r="F74" s="167">
        <v>1221.69</v>
      </c>
      <c r="G74" s="167">
        <v>1534.44</v>
      </c>
      <c r="H74" s="167">
        <v>1227.55</v>
      </c>
      <c r="I74" s="167">
        <v>306.8900000000001</v>
      </c>
      <c r="J74" s="167">
        <v>0</v>
      </c>
      <c r="K74" s="167">
        <v>0</v>
      </c>
      <c r="L74" s="167">
        <v>0</v>
      </c>
      <c r="M74" s="109">
        <f t="shared" si="0"/>
        <v>0</v>
      </c>
      <c r="P74"/>
      <c r="Q74"/>
      <c r="R74"/>
    </row>
    <row r="75" spans="1:27" ht="25.5" x14ac:dyDescent="0.2">
      <c r="A75" s="168" t="s">
        <v>239</v>
      </c>
      <c r="B75" s="140">
        <v>95876</v>
      </c>
      <c r="C75" s="140" t="s">
        <v>110</v>
      </c>
      <c r="D75" s="168" t="s">
        <v>156</v>
      </c>
      <c r="E75" s="141">
        <v>0</v>
      </c>
      <c r="F75" s="167">
        <v>2.25</v>
      </c>
      <c r="G75" s="167">
        <v>2.83</v>
      </c>
      <c r="H75" s="167">
        <v>2.2599999999999998</v>
      </c>
      <c r="I75" s="167">
        <v>0.57000000000000028</v>
      </c>
      <c r="J75" s="167">
        <v>0</v>
      </c>
      <c r="K75" s="167">
        <v>0</v>
      </c>
      <c r="L75" s="167">
        <v>0</v>
      </c>
      <c r="M75" s="109">
        <f t="shared" si="0"/>
        <v>0</v>
      </c>
      <c r="P75"/>
      <c r="Q75"/>
      <c r="R75"/>
    </row>
    <row r="76" spans="1:27" ht="30" x14ac:dyDescent="0.2">
      <c r="A76" s="168" t="s">
        <v>290</v>
      </c>
      <c r="B76" s="140">
        <v>92398</v>
      </c>
      <c r="C76" s="145" t="s">
        <v>261</v>
      </c>
      <c r="D76" s="168" t="s">
        <v>111</v>
      </c>
      <c r="E76" s="141">
        <v>1179.92</v>
      </c>
      <c r="F76" s="167">
        <v>78.489999999999995</v>
      </c>
      <c r="G76" s="167">
        <v>98.58</v>
      </c>
      <c r="H76" s="167">
        <v>78.86</v>
      </c>
      <c r="I76" s="167">
        <v>19.72</v>
      </c>
      <c r="J76" s="167">
        <v>93048.49</v>
      </c>
      <c r="K76" s="167">
        <v>23268.02</v>
      </c>
      <c r="L76" s="167">
        <v>116316.51000000001</v>
      </c>
      <c r="M76" s="109">
        <f t="shared" si="0"/>
        <v>116316.51360000001</v>
      </c>
      <c r="P76"/>
      <c r="Q76"/>
      <c r="R76"/>
    </row>
    <row r="77" spans="1:27" x14ac:dyDescent="0.2">
      <c r="A77" s="166">
        <v>6</v>
      </c>
      <c r="B77" s="166"/>
      <c r="C77" s="206" t="s">
        <v>127</v>
      </c>
      <c r="D77" s="166"/>
      <c r="E77" s="166"/>
      <c r="F77" s="166"/>
      <c r="G77" s="166"/>
      <c r="H77" s="166"/>
      <c r="I77" s="166"/>
      <c r="J77" s="166"/>
      <c r="K77" s="166"/>
      <c r="L77" s="166"/>
      <c r="M77" s="109">
        <f t="shared" si="0"/>
        <v>0</v>
      </c>
      <c r="P77"/>
      <c r="Q77"/>
      <c r="R77"/>
    </row>
    <row r="78" spans="1:27" ht="30" x14ac:dyDescent="0.2">
      <c r="A78" s="168" t="s">
        <v>22</v>
      </c>
      <c r="B78" s="144">
        <v>102512</v>
      </c>
      <c r="C78" s="145" t="s">
        <v>80</v>
      </c>
      <c r="D78" s="144" t="s">
        <v>81</v>
      </c>
      <c r="E78" s="141">
        <v>0</v>
      </c>
      <c r="F78" s="167">
        <v>5.97</v>
      </c>
      <c r="G78" s="167">
        <v>7.5</v>
      </c>
      <c r="H78" s="167">
        <v>6</v>
      </c>
      <c r="I78" s="167">
        <v>1.5</v>
      </c>
      <c r="J78" s="167">
        <v>0</v>
      </c>
      <c r="K78" s="167">
        <v>0</v>
      </c>
      <c r="L78" s="167">
        <v>0</v>
      </c>
      <c r="M78" s="109">
        <f t="shared" ref="M78:M99" si="1">E78*G78</f>
        <v>0</v>
      </c>
      <c r="P78"/>
      <c r="Q78"/>
      <c r="R78"/>
    </row>
    <row r="79" spans="1:27" x14ac:dyDescent="0.2">
      <c r="A79" s="168" t="s">
        <v>24</v>
      </c>
      <c r="B79" s="144">
        <v>102513</v>
      </c>
      <c r="C79" s="145" t="s">
        <v>82</v>
      </c>
      <c r="D79" s="144" t="s">
        <v>111</v>
      </c>
      <c r="E79" s="141">
        <v>0</v>
      </c>
      <c r="F79" s="167">
        <v>44.84</v>
      </c>
      <c r="G79" s="167">
        <v>56.32</v>
      </c>
      <c r="H79" s="167">
        <v>45.06</v>
      </c>
      <c r="I79" s="167">
        <v>11.259999999999998</v>
      </c>
      <c r="J79" s="167">
        <v>0</v>
      </c>
      <c r="K79" s="167">
        <v>0</v>
      </c>
      <c r="L79" s="167">
        <v>0</v>
      </c>
      <c r="M79" s="109">
        <f t="shared" si="1"/>
        <v>0</v>
      </c>
      <c r="P79"/>
      <c r="Q79"/>
      <c r="R79"/>
    </row>
    <row r="80" spans="1:27" ht="30" x14ac:dyDescent="0.2">
      <c r="A80" s="168" t="s">
        <v>26</v>
      </c>
      <c r="B80" s="144">
        <v>102509</v>
      </c>
      <c r="C80" s="145" t="s">
        <v>83</v>
      </c>
      <c r="D80" s="144" t="s">
        <v>111</v>
      </c>
      <c r="E80" s="141">
        <v>0</v>
      </c>
      <c r="F80" s="167">
        <v>26.75</v>
      </c>
      <c r="G80" s="167">
        <v>33.6</v>
      </c>
      <c r="H80" s="167">
        <v>26.88</v>
      </c>
      <c r="I80" s="167">
        <v>6.7200000000000024</v>
      </c>
      <c r="J80" s="167">
        <v>0</v>
      </c>
      <c r="K80" s="167">
        <v>0</v>
      </c>
      <c r="L80" s="167">
        <v>0</v>
      </c>
      <c r="M80" s="109">
        <f t="shared" si="1"/>
        <v>0</v>
      </c>
      <c r="P80"/>
      <c r="Q80"/>
      <c r="R80"/>
    </row>
    <row r="81" spans="1:18" x14ac:dyDescent="0.2">
      <c r="A81" s="168" t="s">
        <v>29</v>
      </c>
      <c r="B81" s="144">
        <v>102498</v>
      </c>
      <c r="C81" s="145" t="s">
        <v>84</v>
      </c>
      <c r="D81" s="168" t="s">
        <v>81</v>
      </c>
      <c r="E81" s="141">
        <v>260</v>
      </c>
      <c r="F81" s="167">
        <v>1.42</v>
      </c>
      <c r="G81" s="167">
        <v>1.78</v>
      </c>
      <c r="H81" s="167">
        <v>1.42</v>
      </c>
      <c r="I81" s="167">
        <v>0.3600000000000001</v>
      </c>
      <c r="J81" s="167">
        <v>369.2</v>
      </c>
      <c r="K81" s="167">
        <v>93.6</v>
      </c>
      <c r="L81" s="167">
        <v>462.79999999999995</v>
      </c>
      <c r="M81" s="109">
        <f t="shared" si="1"/>
        <v>462.8</v>
      </c>
      <c r="P81"/>
      <c r="Q81"/>
      <c r="R81"/>
    </row>
    <row r="82" spans="1:18" x14ac:dyDescent="0.2">
      <c r="A82" s="168" t="s">
        <v>240</v>
      </c>
      <c r="B82" s="144" t="s">
        <v>85</v>
      </c>
      <c r="C82" s="145" t="s">
        <v>86</v>
      </c>
      <c r="D82" s="168" t="s">
        <v>4</v>
      </c>
      <c r="E82" s="141">
        <v>0</v>
      </c>
      <c r="F82" s="167">
        <v>248.01</v>
      </c>
      <c r="G82" s="167">
        <v>311.5</v>
      </c>
      <c r="H82" s="167">
        <v>249.2</v>
      </c>
      <c r="I82" s="167">
        <v>62.300000000000011</v>
      </c>
      <c r="J82" s="167">
        <v>0</v>
      </c>
      <c r="K82" s="167">
        <v>0</v>
      </c>
      <c r="L82" s="167">
        <v>0</v>
      </c>
      <c r="M82" s="109">
        <f t="shared" si="1"/>
        <v>0</v>
      </c>
      <c r="P82"/>
      <c r="Q82"/>
      <c r="R82"/>
    </row>
    <row r="83" spans="1:18" ht="30" x14ac:dyDescent="0.2">
      <c r="A83" s="168" t="s">
        <v>241</v>
      </c>
      <c r="B83" s="144" t="s">
        <v>87</v>
      </c>
      <c r="C83" s="145" t="s">
        <v>88</v>
      </c>
      <c r="D83" s="168" t="s">
        <v>4</v>
      </c>
      <c r="E83" s="141">
        <v>0</v>
      </c>
      <c r="F83" s="167">
        <v>425.09</v>
      </c>
      <c r="G83" s="167">
        <v>533.91</v>
      </c>
      <c r="H83" s="167">
        <v>427.13</v>
      </c>
      <c r="I83" s="167">
        <v>106.77999999999997</v>
      </c>
      <c r="J83" s="167">
        <v>0</v>
      </c>
      <c r="K83" s="167">
        <v>0</v>
      </c>
      <c r="L83" s="167">
        <v>0</v>
      </c>
      <c r="M83" s="109">
        <f t="shared" si="1"/>
        <v>0</v>
      </c>
      <c r="P83"/>
      <c r="Q83"/>
      <c r="R83"/>
    </row>
    <row r="84" spans="1:18" x14ac:dyDescent="0.2">
      <c r="A84" s="168" t="s">
        <v>242</v>
      </c>
      <c r="B84" s="144" t="s">
        <v>89</v>
      </c>
      <c r="C84" s="145" t="s">
        <v>90</v>
      </c>
      <c r="D84" s="168" t="s">
        <v>4</v>
      </c>
      <c r="E84" s="141">
        <v>0</v>
      </c>
      <c r="F84" s="167">
        <v>248.05</v>
      </c>
      <c r="G84" s="167">
        <v>311.55</v>
      </c>
      <c r="H84" s="167">
        <v>249.24</v>
      </c>
      <c r="I84" s="167">
        <v>62.31</v>
      </c>
      <c r="J84" s="167">
        <v>0</v>
      </c>
      <c r="K84" s="167">
        <v>0</v>
      </c>
      <c r="L84" s="167">
        <v>0</v>
      </c>
      <c r="M84" s="109">
        <f t="shared" si="1"/>
        <v>0</v>
      </c>
      <c r="P84"/>
      <c r="Q84"/>
      <c r="R84"/>
    </row>
    <row r="85" spans="1:18" ht="30" x14ac:dyDescent="0.2">
      <c r="A85" s="168" t="s">
        <v>243</v>
      </c>
      <c r="B85" s="144" t="s">
        <v>91</v>
      </c>
      <c r="C85" s="145" t="s">
        <v>92</v>
      </c>
      <c r="D85" s="168" t="s">
        <v>4</v>
      </c>
      <c r="E85" s="141">
        <v>0</v>
      </c>
      <c r="F85" s="167">
        <v>432.39</v>
      </c>
      <c r="G85" s="167">
        <v>543.08000000000004</v>
      </c>
      <c r="H85" s="167">
        <v>434.46</v>
      </c>
      <c r="I85" s="167">
        <v>108.62000000000006</v>
      </c>
      <c r="J85" s="167">
        <v>0</v>
      </c>
      <c r="K85" s="167">
        <v>0</v>
      </c>
      <c r="L85" s="167">
        <v>0</v>
      </c>
      <c r="M85" s="109">
        <f t="shared" si="1"/>
        <v>0</v>
      </c>
    </row>
    <row r="86" spans="1:18" ht="30" x14ac:dyDescent="0.2">
      <c r="A86" s="168" t="s">
        <v>244</v>
      </c>
      <c r="B86" s="144" t="s">
        <v>93</v>
      </c>
      <c r="C86" s="145" t="s">
        <v>94</v>
      </c>
      <c r="D86" s="168" t="s">
        <v>4</v>
      </c>
      <c r="E86" s="141">
        <v>0</v>
      </c>
      <c r="F86" s="167">
        <v>403.32</v>
      </c>
      <c r="G86" s="167">
        <v>506.57</v>
      </c>
      <c r="H86" s="167">
        <v>405.26</v>
      </c>
      <c r="I86" s="167">
        <v>101.31</v>
      </c>
      <c r="J86" s="167">
        <v>0</v>
      </c>
      <c r="K86" s="167">
        <v>0</v>
      </c>
      <c r="L86" s="167">
        <v>0</v>
      </c>
      <c r="M86" s="109">
        <f t="shared" si="1"/>
        <v>0</v>
      </c>
    </row>
    <row r="87" spans="1:18" x14ac:dyDescent="0.2">
      <c r="A87" s="168" t="s">
        <v>245</v>
      </c>
      <c r="B87" s="144" t="s">
        <v>91</v>
      </c>
      <c r="C87" s="145" t="s">
        <v>95</v>
      </c>
      <c r="D87" s="168" t="s">
        <v>4</v>
      </c>
      <c r="E87" s="141">
        <v>0</v>
      </c>
      <c r="F87" s="167">
        <v>442.78</v>
      </c>
      <c r="G87" s="167">
        <v>556.13</v>
      </c>
      <c r="H87" s="167">
        <v>444.9</v>
      </c>
      <c r="I87" s="167">
        <v>111.23000000000002</v>
      </c>
      <c r="J87" s="167">
        <v>0</v>
      </c>
      <c r="K87" s="167">
        <v>0</v>
      </c>
      <c r="L87" s="167">
        <v>0</v>
      </c>
      <c r="M87" s="109">
        <f t="shared" si="1"/>
        <v>0</v>
      </c>
    </row>
    <row r="88" spans="1:18" x14ac:dyDescent="0.2">
      <c r="A88" s="168" t="s">
        <v>246</v>
      </c>
      <c r="B88" s="144" t="s">
        <v>247</v>
      </c>
      <c r="C88" s="145" t="s">
        <v>248</v>
      </c>
      <c r="D88" s="168" t="s">
        <v>4</v>
      </c>
      <c r="E88" s="141">
        <v>0</v>
      </c>
      <c r="F88" s="167">
        <v>94.29</v>
      </c>
      <c r="G88" s="167">
        <v>118.43</v>
      </c>
      <c r="H88" s="167">
        <v>94.74</v>
      </c>
      <c r="I88" s="167">
        <v>23.690000000000012</v>
      </c>
      <c r="J88" s="167">
        <v>0</v>
      </c>
      <c r="K88" s="167">
        <v>0</v>
      </c>
      <c r="L88" s="167">
        <v>0</v>
      </c>
      <c r="M88" s="109">
        <f t="shared" si="1"/>
        <v>0</v>
      </c>
    </row>
    <row r="89" spans="1:18" x14ac:dyDescent="0.2">
      <c r="A89" s="168" t="s">
        <v>249</v>
      </c>
      <c r="B89" s="144" t="s">
        <v>96</v>
      </c>
      <c r="C89" s="145" t="s">
        <v>97</v>
      </c>
      <c r="D89" s="132" t="s">
        <v>2</v>
      </c>
      <c r="E89" s="141">
        <v>0</v>
      </c>
      <c r="F89" s="167">
        <v>34.69</v>
      </c>
      <c r="G89" s="167">
        <v>43.57</v>
      </c>
      <c r="H89" s="167">
        <v>34.86</v>
      </c>
      <c r="I89" s="167">
        <v>8.7100000000000009</v>
      </c>
      <c r="J89" s="167">
        <v>0</v>
      </c>
      <c r="K89" s="167">
        <v>0</v>
      </c>
      <c r="L89" s="167">
        <v>0</v>
      </c>
      <c r="M89" s="109">
        <f t="shared" si="1"/>
        <v>0</v>
      </c>
    </row>
    <row r="90" spans="1:18" x14ac:dyDescent="0.2">
      <c r="A90" s="166">
        <v>7</v>
      </c>
      <c r="B90" s="166"/>
      <c r="C90" s="206" t="s">
        <v>250</v>
      </c>
      <c r="D90" s="166"/>
      <c r="E90" s="166"/>
      <c r="F90" s="166"/>
      <c r="G90" s="166"/>
      <c r="H90" s="166"/>
      <c r="I90" s="166"/>
      <c r="J90" s="166"/>
      <c r="K90" s="166"/>
      <c r="L90" s="166"/>
      <c r="M90" s="109">
        <f t="shared" si="1"/>
        <v>0</v>
      </c>
    </row>
    <row r="91" spans="1:18" x14ac:dyDescent="0.2">
      <c r="A91" s="168" t="s">
        <v>251</v>
      </c>
      <c r="B91" s="140">
        <v>88249</v>
      </c>
      <c r="C91" s="140" t="s">
        <v>98</v>
      </c>
      <c r="D91" s="168" t="s">
        <v>99</v>
      </c>
      <c r="E91" s="141">
        <v>30</v>
      </c>
      <c r="F91" s="167">
        <v>25.94</v>
      </c>
      <c r="G91" s="167">
        <v>32.58</v>
      </c>
      <c r="H91" s="167">
        <v>26.06</v>
      </c>
      <c r="I91" s="167">
        <v>6.52</v>
      </c>
      <c r="J91" s="167">
        <v>781.8</v>
      </c>
      <c r="K91" s="167">
        <v>195.6</v>
      </c>
      <c r="L91" s="167">
        <v>977.4</v>
      </c>
      <c r="M91" s="109">
        <f t="shared" si="1"/>
        <v>977.4</v>
      </c>
    </row>
    <row r="92" spans="1:18" x14ac:dyDescent="0.2">
      <c r="A92" s="168" t="s">
        <v>252</v>
      </c>
      <c r="B92" s="140">
        <v>88321</v>
      </c>
      <c r="C92" s="140" t="s">
        <v>100</v>
      </c>
      <c r="D92" s="168" t="s">
        <v>99</v>
      </c>
      <c r="E92" s="141">
        <v>30</v>
      </c>
      <c r="F92" s="167">
        <v>30.67</v>
      </c>
      <c r="G92" s="167">
        <v>38.520000000000003</v>
      </c>
      <c r="H92" s="167">
        <v>30.82</v>
      </c>
      <c r="I92" s="167">
        <v>7.7000000000000028</v>
      </c>
      <c r="J92" s="167">
        <v>924.6</v>
      </c>
      <c r="K92" s="167">
        <v>231</v>
      </c>
      <c r="L92" s="167">
        <v>1155.5999999999999</v>
      </c>
      <c r="M92" s="109">
        <f t="shared" si="1"/>
        <v>1155.6000000000001</v>
      </c>
    </row>
    <row r="93" spans="1:18" x14ac:dyDescent="0.2">
      <c r="A93" s="168" t="s">
        <v>253</v>
      </c>
      <c r="B93" s="140">
        <v>90781</v>
      </c>
      <c r="C93" s="146" t="s">
        <v>101</v>
      </c>
      <c r="D93" s="168" t="s">
        <v>99</v>
      </c>
      <c r="E93" s="141">
        <v>80</v>
      </c>
      <c r="F93" s="167">
        <v>30.85</v>
      </c>
      <c r="G93" s="167">
        <v>38.75</v>
      </c>
      <c r="H93" s="167">
        <v>31</v>
      </c>
      <c r="I93" s="167">
        <v>7.75</v>
      </c>
      <c r="J93" s="167">
        <v>2480</v>
      </c>
      <c r="K93" s="167">
        <v>620</v>
      </c>
      <c r="L93" s="167">
        <v>3100</v>
      </c>
      <c r="M93" s="109">
        <f t="shared" si="1"/>
        <v>3100</v>
      </c>
    </row>
    <row r="94" spans="1:18" x14ac:dyDescent="0.2">
      <c r="A94" s="168" t="s">
        <v>254</v>
      </c>
      <c r="B94" s="140">
        <v>88253</v>
      </c>
      <c r="C94" s="146" t="s">
        <v>102</v>
      </c>
      <c r="D94" s="168" t="s">
        <v>99</v>
      </c>
      <c r="E94" s="141">
        <v>80</v>
      </c>
      <c r="F94" s="167">
        <v>15.05</v>
      </c>
      <c r="G94" s="167">
        <v>18.899999999999999</v>
      </c>
      <c r="H94" s="167">
        <v>15.12</v>
      </c>
      <c r="I94" s="167">
        <v>3.7799999999999994</v>
      </c>
      <c r="J94" s="167">
        <v>1209.5999999999999</v>
      </c>
      <c r="K94" s="167">
        <v>302.39999999999998</v>
      </c>
      <c r="L94" s="167">
        <v>1512</v>
      </c>
      <c r="M94" s="109">
        <f t="shared" si="1"/>
        <v>1512</v>
      </c>
    </row>
    <row r="95" spans="1:18" x14ac:dyDescent="0.2">
      <c r="A95" s="166">
        <v>8</v>
      </c>
      <c r="B95" s="166"/>
      <c r="C95" s="206" t="s">
        <v>255</v>
      </c>
      <c r="D95" s="166"/>
      <c r="E95" s="166"/>
      <c r="F95" s="166"/>
      <c r="G95" s="166"/>
      <c r="H95" s="166"/>
      <c r="I95" s="166"/>
      <c r="J95" s="166"/>
      <c r="K95" s="166"/>
      <c r="L95" s="166"/>
      <c r="M95" s="109">
        <f t="shared" si="1"/>
        <v>0</v>
      </c>
    </row>
    <row r="96" spans="1:18" x14ac:dyDescent="0.2">
      <c r="A96" s="168" t="s">
        <v>256</v>
      </c>
      <c r="B96" s="140">
        <v>94273</v>
      </c>
      <c r="C96" s="140" t="s">
        <v>257</v>
      </c>
      <c r="D96" s="168" t="s">
        <v>81</v>
      </c>
      <c r="E96" s="141">
        <v>262</v>
      </c>
      <c r="F96" s="167">
        <v>46.61</v>
      </c>
      <c r="G96" s="167">
        <v>58.54</v>
      </c>
      <c r="H96" s="167">
        <v>46.83</v>
      </c>
      <c r="I96" s="167">
        <v>11.71</v>
      </c>
      <c r="J96" s="167">
        <v>12269.46</v>
      </c>
      <c r="K96" s="167">
        <v>3068.02</v>
      </c>
      <c r="L96" s="167">
        <v>15337.48</v>
      </c>
      <c r="M96" s="109">
        <f t="shared" si="1"/>
        <v>15337.48</v>
      </c>
    </row>
    <row r="97" spans="1:13" x14ac:dyDescent="0.2">
      <c r="A97" s="168" t="s">
        <v>258</v>
      </c>
      <c r="B97" s="140">
        <v>98504</v>
      </c>
      <c r="C97" s="140" t="s">
        <v>259</v>
      </c>
      <c r="D97" s="168" t="s">
        <v>111</v>
      </c>
      <c r="E97" s="141">
        <v>1560</v>
      </c>
      <c r="F97" s="167">
        <v>22.48</v>
      </c>
      <c r="G97" s="167">
        <v>28.23</v>
      </c>
      <c r="H97" s="167">
        <v>22.58</v>
      </c>
      <c r="I97" s="167">
        <v>5.6500000000000021</v>
      </c>
      <c r="J97" s="167">
        <v>35224.800000000003</v>
      </c>
      <c r="K97" s="167">
        <v>8814</v>
      </c>
      <c r="L97" s="167">
        <v>44038.8</v>
      </c>
      <c r="M97" s="109">
        <f t="shared" si="1"/>
        <v>44038.8</v>
      </c>
    </row>
    <row r="98" spans="1:13" ht="30" x14ac:dyDescent="0.2">
      <c r="A98" s="168" t="s">
        <v>260</v>
      </c>
      <c r="B98" s="144">
        <v>92396</v>
      </c>
      <c r="C98" s="145" t="s">
        <v>263</v>
      </c>
      <c r="D98" s="168" t="s">
        <v>111</v>
      </c>
      <c r="E98" s="141">
        <v>0</v>
      </c>
      <c r="F98" s="167">
        <v>71.989999999999995</v>
      </c>
      <c r="G98" s="167">
        <v>90.42</v>
      </c>
      <c r="H98" s="167">
        <v>72.34</v>
      </c>
      <c r="I98" s="167">
        <v>18.079999999999998</v>
      </c>
      <c r="J98" s="167">
        <v>0</v>
      </c>
      <c r="K98" s="167">
        <v>0</v>
      </c>
      <c r="L98" s="167">
        <v>0</v>
      </c>
      <c r="M98" s="109">
        <f t="shared" si="1"/>
        <v>0</v>
      </c>
    </row>
    <row r="99" spans="1:13" x14ac:dyDescent="0.2">
      <c r="A99" s="168" t="s">
        <v>262</v>
      </c>
      <c r="B99" s="144">
        <v>94275</v>
      </c>
      <c r="C99" s="147" t="s">
        <v>265</v>
      </c>
      <c r="D99" s="168" t="s">
        <v>81</v>
      </c>
      <c r="E99" s="141">
        <v>0</v>
      </c>
      <c r="F99" s="167">
        <v>42.27</v>
      </c>
      <c r="G99" s="167">
        <v>53.09</v>
      </c>
      <c r="H99" s="167">
        <v>42.47</v>
      </c>
      <c r="I99" s="167">
        <v>10.620000000000005</v>
      </c>
      <c r="J99" s="167">
        <v>0</v>
      </c>
      <c r="K99" s="167">
        <v>0</v>
      </c>
      <c r="L99" s="167">
        <v>0</v>
      </c>
      <c r="M99" s="109">
        <f t="shared" si="1"/>
        <v>0</v>
      </c>
    </row>
    <row r="100" spans="1:13" x14ac:dyDescent="0.2">
      <c r="A100" s="168"/>
      <c r="B100" s="144"/>
      <c r="C100" s="148"/>
      <c r="D100" s="168"/>
      <c r="E100" s="149"/>
      <c r="F100" s="167"/>
      <c r="G100" s="167"/>
      <c r="H100" s="167"/>
      <c r="I100" s="167"/>
      <c r="J100" s="167"/>
      <c r="K100" s="167"/>
      <c r="L100" s="167"/>
    </row>
    <row r="101" spans="1:13" x14ac:dyDescent="0.25">
      <c r="A101" s="225" t="s">
        <v>289</v>
      </c>
      <c r="B101" s="225"/>
      <c r="C101" s="225"/>
      <c r="D101" s="118"/>
      <c r="E101" s="141"/>
      <c r="F101" s="150"/>
      <c r="G101" s="151"/>
      <c r="H101" s="152"/>
      <c r="I101" s="152"/>
      <c r="J101" s="152"/>
      <c r="K101" s="152"/>
      <c r="L101" s="152"/>
    </row>
    <row r="102" spans="1:13" x14ac:dyDescent="0.2">
      <c r="A102" s="226" t="s">
        <v>75</v>
      </c>
      <c r="B102" s="226"/>
      <c r="C102" s="226"/>
      <c r="D102" s="153"/>
      <c r="E102" s="154"/>
      <c r="F102" s="152"/>
      <c r="G102" s="152"/>
      <c r="H102" s="152"/>
      <c r="I102" s="152"/>
      <c r="J102" s="155" t="s">
        <v>69</v>
      </c>
      <c r="K102" s="155" t="s">
        <v>74</v>
      </c>
      <c r="L102" s="155" t="s">
        <v>72</v>
      </c>
    </row>
    <row r="103" spans="1:13" x14ac:dyDescent="0.25">
      <c r="A103" s="227" t="s">
        <v>146</v>
      </c>
      <c r="B103" s="227"/>
      <c r="C103" s="227"/>
      <c r="D103" s="156"/>
      <c r="E103" s="154"/>
      <c r="F103" s="157"/>
      <c r="G103" s="158"/>
      <c r="H103" s="228" t="s">
        <v>76</v>
      </c>
      <c r="I103" s="228"/>
      <c r="J103" s="151">
        <v>533904.99000000011</v>
      </c>
      <c r="K103" s="151">
        <v>133573.50000000003</v>
      </c>
      <c r="L103" s="151">
        <v>667478.49000000011</v>
      </c>
      <c r="M103" s="207">
        <f>SUM(M13:M100)</f>
        <v>667478.48390000011</v>
      </c>
    </row>
    <row r="104" spans="1:13" x14ac:dyDescent="0.25">
      <c r="A104" s="223"/>
      <c r="B104" s="223"/>
      <c r="C104" s="223"/>
      <c r="D104" s="159"/>
      <c r="E104" s="160"/>
      <c r="F104" s="161"/>
      <c r="G104" s="162"/>
      <c r="H104" s="163"/>
      <c r="I104" s="163"/>
      <c r="J104" s="163"/>
      <c r="K104" s="163"/>
      <c r="L104" s="164"/>
    </row>
  </sheetData>
  <mergeCells count="22">
    <mergeCell ref="A104:C104"/>
    <mergeCell ref="G10:J10"/>
    <mergeCell ref="A101:C101"/>
    <mergeCell ref="A102:C102"/>
    <mergeCell ref="A103:C103"/>
    <mergeCell ref="H103:I103"/>
    <mergeCell ref="P11:S11"/>
    <mergeCell ref="A10:A11"/>
    <mergeCell ref="C10:C11"/>
    <mergeCell ref="F10:F11"/>
    <mergeCell ref="A1:L1"/>
    <mergeCell ref="A2:L2"/>
    <mergeCell ref="D10:D11"/>
    <mergeCell ref="E10:E11"/>
    <mergeCell ref="B10:B11"/>
    <mergeCell ref="A3:L3"/>
    <mergeCell ref="A4:L4"/>
    <mergeCell ref="B5:L5"/>
    <mergeCell ref="B6:L6"/>
    <mergeCell ref="B7:L7"/>
    <mergeCell ref="B8:L8"/>
    <mergeCell ref="A9:L9"/>
  </mergeCells>
  <printOptions horizontalCentered="1"/>
  <pageMargins left="0.19685039370078741" right="0.19685039370078741" top="0.39370078740157483" bottom="0.39370078740157483" header="0.51181102362204722" footer="0.51181102362204722"/>
  <pageSetup paperSize="9" scale="53" orientation="landscape" r:id="rId1"/>
  <headerFooter alignWithMargins="0"/>
  <rowBreaks count="1" manualBreakCount="1">
    <brk id="55" max="11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01"/>
  <sheetViews>
    <sheetView view="pageBreakPreview" topLeftCell="A22" zoomScaleNormal="100" zoomScaleSheetLayoutView="100" workbookViewId="0">
      <selection activeCell="B42" sqref="B42"/>
    </sheetView>
  </sheetViews>
  <sheetFormatPr defaultColWidth="9.140625" defaultRowHeight="15" x14ac:dyDescent="0.25"/>
  <cols>
    <col min="1" max="1" width="12.140625" style="2" bestFit="1" customWidth="1"/>
    <col min="2" max="2" width="18" style="8" customWidth="1"/>
    <col min="3" max="3" width="72" style="2" bestFit="1" customWidth="1"/>
    <col min="4" max="4" width="6.7109375" style="8" bestFit="1" customWidth="1"/>
    <col min="5" max="5" width="10.42578125" style="8" bestFit="1" customWidth="1"/>
    <col min="6" max="7" width="10.7109375" style="2" bestFit="1" customWidth="1"/>
    <col min="8" max="8" width="12.28515625" style="2" bestFit="1" customWidth="1"/>
    <col min="9" max="9" width="16" style="2" bestFit="1" customWidth="1"/>
    <col min="10" max="10" width="14.42578125" style="2" bestFit="1" customWidth="1"/>
    <col min="11" max="11" width="9.42578125" style="2" bestFit="1" customWidth="1"/>
    <col min="12" max="12" width="4.7109375" style="2" customWidth="1"/>
    <col min="13" max="13" width="14.85546875" style="2" bestFit="1" customWidth="1"/>
    <col min="14" max="14" width="9.140625" style="2"/>
    <col min="15" max="15" width="9.42578125" style="2" bestFit="1" customWidth="1"/>
    <col min="16" max="16384" width="9.140625" style="2"/>
  </cols>
  <sheetData>
    <row r="1" spans="1:13" ht="22.5" x14ac:dyDescent="0.3">
      <c r="A1" s="216" t="s">
        <v>5</v>
      </c>
      <c r="B1" s="216"/>
      <c r="C1" s="216"/>
      <c r="D1" s="216"/>
      <c r="E1" s="216"/>
      <c r="F1" s="216"/>
      <c r="G1" s="216"/>
      <c r="H1" s="216"/>
      <c r="I1" s="216"/>
      <c r="J1" s="216"/>
      <c r="K1" s="216"/>
      <c r="L1" s="3"/>
    </row>
    <row r="2" spans="1:13" ht="22.5" x14ac:dyDescent="0.3">
      <c r="A2" s="216" t="s">
        <v>6</v>
      </c>
      <c r="B2" s="216"/>
      <c r="C2" s="216"/>
      <c r="D2" s="216"/>
      <c r="E2" s="216"/>
      <c r="F2" s="216"/>
      <c r="G2" s="216"/>
      <c r="H2" s="216"/>
      <c r="I2" s="216"/>
      <c r="J2" s="216"/>
      <c r="K2" s="216"/>
      <c r="L2" s="3"/>
    </row>
    <row r="3" spans="1:13" ht="23.25" x14ac:dyDescent="0.35">
      <c r="A3" s="216" t="s">
        <v>7</v>
      </c>
      <c r="B3" s="216"/>
      <c r="C3" s="216"/>
      <c r="D3" s="216"/>
      <c r="E3" s="216"/>
      <c r="F3" s="216"/>
      <c r="G3" s="216"/>
      <c r="H3" s="216"/>
      <c r="I3" s="216"/>
      <c r="J3" s="216"/>
      <c r="K3" s="216"/>
      <c r="L3" s="4"/>
    </row>
    <row r="4" spans="1:13" ht="33.75" customHeight="1" x14ac:dyDescent="0.35">
      <c r="A4" s="219" t="s">
        <v>309</v>
      </c>
      <c r="B4" s="219"/>
      <c r="C4" s="219"/>
      <c r="D4" s="219"/>
      <c r="E4" s="219"/>
      <c r="F4" s="219"/>
      <c r="G4" s="219"/>
      <c r="H4" s="219"/>
      <c r="I4" s="219"/>
      <c r="J4" s="219"/>
      <c r="K4" s="219"/>
      <c r="L4" s="4"/>
    </row>
    <row r="5" spans="1:13" ht="23.25" customHeight="1" x14ac:dyDescent="0.25">
      <c r="A5" s="133" t="str">
        <f ca="1">'MEMÓRIA QUANTITATIVOS'!A5</f>
        <v>PROJETO:</v>
      </c>
      <c r="B5" s="232" t="s">
        <v>272</v>
      </c>
      <c r="C5" s="233"/>
      <c r="D5" s="233"/>
      <c r="E5" s="233"/>
      <c r="F5" s="233"/>
      <c r="G5" s="233"/>
      <c r="H5" s="233"/>
      <c r="I5" s="233"/>
      <c r="J5" s="233"/>
      <c r="K5" s="233"/>
      <c r="L5" s="234"/>
    </row>
    <row r="6" spans="1:13" ht="24" customHeight="1" x14ac:dyDescent="0.25">
      <c r="A6" s="133" t="str">
        <f ca="1">'MEMÓRIA QUANTITATIVOS'!A6</f>
        <v>LOCAL:</v>
      </c>
      <c r="B6" s="235" t="s">
        <v>267</v>
      </c>
      <c r="C6" s="236"/>
      <c r="D6" s="236"/>
      <c r="E6" s="236"/>
      <c r="F6" s="236"/>
      <c r="G6" s="236"/>
      <c r="H6" s="236"/>
      <c r="I6" s="236"/>
      <c r="J6" s="236"/>
      <c r="K6" s="236"/>
      <c r="L6" s="237"/>
    </row>
    <row r="7" spans="1:13" ht="15.75" x14ac:dyDescent="0.25">
      <c r="A7" s="133" t="str">
        <f ca="1">'MEMÓRIA QUANTITATIVOS'!A7</f>
        <v>TRECHO:</v>
      </c>
      <c r="B7" s="235" t="s">
        <v>268</v>
      </c>
      <c r="C7" s="236"/>
      <c r="D7" s="236"/>
      <c r="E7" s="236"/>
      <c r="F7" s="236"/>
      <c r="G7" s="236"/>
      <c r="H7" s="236"/>
      <c r="I7" s="236"/>
      <c r="J7" s="236"/>
      <c r="K7" s="236"/>
      <c r="L7" s="236"/>
    </row>
    <row r="8" spans="1:13" ht="15.75" x14ac:dyDescent="0.25">
      <c r="A8" s="133" t="str">
        <f ca="1">'MEMÓRIA QUANTITATIVOS'!A8</f>
        <v>ÁREA (m²):</v>
      </c>
      <c r="B8" s="235">
        <v>1179.92</v>
      </c>
      <c r="C8" s="236"/>
      <c r="D8" s="236"/>
      <c r="E8" s="236"/>
      <c r="F8" s="236"/>
      <c r="G8" s="236"/>
      <c r="H8" s="236"/>
      <c r="I8" s="236"/>
      <c r="J8" s="236"/>
      <c r="K8" s="236"/>
      <c r="L8" s="237"/>
    </row>
    <row r="9" spans="1:13" ht="23.25" x14ac:dyDescent="0.35">
      <c r="A9" s="229" t="s">
        <v>78</v>
      </c>
      <c r="B9" s="230"/>
      <c r="C9" s="230"/>
      <c r="D9" s="230"/>
      <c r="E9" s="230"/>
      <c r="F9" s="230"/>
      <c r="G9" s="230"/>
      <c r="H9" s="230"/>
      <c r="I9" s="230"/>
      <c r="J9" s="230"/>
      <c r="K9" s="231"/>
      <c r="L9" s="4"/>
    </row>
    <row r="10" spans="1:13" x14ac:dyDescent="0.25">
      <c r="A10" s="213" t="s">
        <v>0</v>
      </c>
      <c r="B10" s="213" t="s">
        <v>148</v>
      </c>
      <c r="C10" s="214" t="s">
        <v>1</v>
      </c>
      <c r="D10" s="217" t="s">
        <v>2</v>
      </c>
      <c r="E10" s="218" t="s">
        <v>71</v>
      </c>
      <c r="F10" s="239" t="s">
        <v>3</v>
      </c>
      <c r="G10" s="239"/>
      <c r="H10" s="239"/>
      <c r="I10" s="239"/>
      <c r="J10" s="239"/>
      <c r="K10" s="239"/>
      <c r="L10" s="116"/>
      <c r="M10" s="116"/>
    </row>
    <row r="11" spans="1:13" x14ac:dyDescent="0.25">
      <c r="A11" s="213"/>
      <c r="B11" s="213"/>
      <c r="C11" s="214"/>
      <c r="D11" s="217"/>
      <c r="E11" s="218"/>
      <c r="F11" s="239"/>
      <c r="G11" s="239"/>
      <c r="H11" s="239"/>
      <c r="I11" s="239"/>
      <c r="J11" s="239"/>
      <c r="K11" s="239"/>
      <c r="L11" s="5"/>
      <c r="M11" s="6"/>
    </row>
    <row r="12" spans="1:13" s="16" customFormat="1" x14ac:dyDescent="0.25">
      <c r="A12" s="134">
        <v>1</v>
      </c>
      <c r="B12" s="134"/>
      <c r="C12" s="135" t="s">
        <v>113</v>
      </c>
      <c r="D12" s="134"/>
      <c r="E12" s="136"/>
      <c r="F12" s="239"/>
      <c r="G12" s="239"/>
      <c r="H12" s="239"/>
      <c r="I12" s="239"/>
      <c r="J12" s="239"/>
      <c r="K12" s="239"/>
      <c r="L12" s="166">
        <v>1</v>
      </c>
      <c r="M12" s="166">
        <v>1</v>
      </c>
    </row>
    <row r="13" spans="1:13" x14ac:dyDescent="0.25">
      <c r="A13" s="139" t="s">
        <v>114</v>
      </c>
      <c r="B13" s="140" t="s">
        <v>103</v>
      </c>
      <c r="C13" s="140" t="s">
        <v>104</v>
      </c>
      <c r="D13" s="139" t="s">
        <v>99</v>
      </c>
      <c r="E13" s="174">
        <v>15</v>
      </c>
      <c r="F13" s="238" t="s">
        <v>79</v>
      </c>
      <c r="G13" s="238"/>
      <c r="H13" s="238"/>
      <c r="I13" s="238"/>
      <c r="J13" s="238"/>
      <c r="K13" s="238"/>
      <c r="L13" s="168" t="s">
        <v>114</v>
      </c>
      <c r="M13" s="168" t="s">
        <v>114</v>
      </c>
    </row>
    <row r="14" spans="1:13" x14ac:dyDescent="0.25">
      <c r="A14" s="139" t="s">
        <v>115</v>
      </c>
      <c r="B14" s="140" t="s">
        <v>105</v>
      </c>
      <c r="C14" s="140" t="s">
        <v>106</v>
      </c>
      <c r="D14" s="139" t="s">
        <v>99</v>
      </c>
      <c r="E14" s="174">
        <v>15</v>
      </c>
      <c r="F14" s="238" t="s">
        <v>79</v>
      </c>
      <c r="G14" s="238"/>
      <c r="H14" s="238"/>
      <c r="I14" s="238"/>
      <c r="J14" s="238"/>
      <c r="K14" s="238"/>
      <c r="L14" s="168" t="s">
        <v>115</v>
      </c>
      <c r="M14" s="168" t="s">
        <v>115</v>
      </c>
    </row>
    <row r="15" spans="1:13" s="16" customFormat="1" ht="23.25" customHeight="1" x14ac:dyDescent="0.25">
      <c r="A15" s="139" t="s">
        <v>116</v>
      </c>
      <c r="B15" s="140" t="s">
        <v>107</v>
      </c>
      <c r="C15" s="142" t="s">
        <v>108</v>
      </c>
      <c r="D15" s="139" t="s">
        <v>81</v>
      </c>
      <c r="E15" s="174">
        <v>50</v>
      </c>
      <c r="F15" s="238" t="s">
        <v>79</v>
      </c>
      <c r="G15" s="238"/>
      <c r="H15" s="238"/>
      <c r="I15" s="238"/>
      <c r="J15" s="238"/>
      <c r="K15" s="238"/>
      <c r="L15" s="168" t="s">
        <v>116</v>
      </c>
      <c r="M15" s="168" t="s">
        <v>116</v>
      </c>
    </row>
    <row r="16" spans="1:13" s="16" customFormat="1" x14ac:dyDescent="0.25">
      <c r="A16" s="139" t="s">
        <v>150</v>
      </c>
      <c r="B16" s="140">
        <v>10775</v>
      </c>
      <c r="C16" s="140" t="s">
        <v>151</v>
      </c>
      <c r="D16" s="139" t="s">
        <v>152</v>
      </c>
      <c r="E16" s="174">
        <v>3</v>
      </c>
      <c r="F16" s="240" t="s">
        <v>266</v>
      </c>
      <c r="G16" s="240"/>
      <c r="H16" s="240"/>
      <c r="I16" s="240"/>
      <c r="J16" s="240"/>
      <c r="K16" s="240"/>
      <c r="L16" s="168" t="s">
        <v>150</v>
      </c>
      <c r="M16" s="168" t="s">
        <v>150</v>
      </c>
    </row>
    <row r="17" spans="1:15" ht="23.25" customHeight="1" x14ac:dyDescent="0.25">
      <c r="A17" s="134">
        <v>2</v>
      </c>
      <c r="B17" s="134"/>
      <c r="C17" s="135" t="s">
        <v>117</v>
      </c>
      <c r="D17" s="134"/>
      <c r="E17" s="165"/>
      <c r="F17" s="241"/>
      <c r="G17" s="241"/>
      <c r="H17" s="241"/>
      <c r="I17" s="241"/>
      <c r="J17" s="241"/>
      <c r="K17" s="241"/>
      <c r="L17" s="166">
        <v>2</v>
      </c>
      <c r="M17" s="166">
        <v>2</v>
      </c>
    </row>
    <row r="18" spans="1:15" s="16" customFormat="1" ht="23.25" customHeight="1" x14ac:dyDescent="0.25">
      <c r="A18" s="139" t="s">
        <v>118</v>
      </c>
      <c r="B18" s="140" t="s">
        <v>147</v>
      </c>
      <c r="C18" s="142" t="s">
        <v>109</v>
      </c>
      <c r="D18" s="139" t="s">
        <v>111</v>
      </c>
      <c r="E18" s="174">
        <v>2.88</v>
      </c>
      <c r="F18" s="242" t="s">
        <v>273</v>
      </c>
      <c r="G18" s="242"/>
      <c r="H18" s="242"/>
      <c r="I18" s="242"/>
      <c r="J18" s="242"/>
      <c r="K18" s="242"/>
      <c r="L18" s="168" t="s">
        <v>118</v>
      </c>
      <c r="M18" s="168" t="s">
        <v>118</v>
      </c>
    </row>
    <row r="19" spans="1:15" s="16" customFormat="1" ht="23.25" customHeight="1" x14ac:dyDescent="0.25">
      <c r="A19" s="134">
        <v>3</v>
      </c>
      <c r="B19" s="134"/>
      <c r="C19" s="135" t="s">
        <v>153</v>
      </c>
      <c r="D19" s="134"/>
      <c r="E19" s="165"/>
      <c r="F19" s="241"/>
      <c r="G19" s="241"/>
      <c r="H19" s="241"/>
      <c r="I19" s="241"/>
      <c r="J19" s="241"/>
      <c r="K19" s="241"/>
      <c r="L19" s="166">
        <v>3</v>
      </c>
      <c r="M19" s="166">
        <v>3</v>
      </c>
    </row>
    <row r="20" spans="1:15" ht="23.25" customHeight="1" x14ac:dyDescent="0.25">
      <c r="A20" s="139" t="s">
        <v>119</v>
      </c>
      <c r="B20" s="140">
        <v>90091</v>
      </c>
      <c r="C20" s="140" t="s">
        <v>154</v>
      </c>
      <c r="D20" s="139" t="s">
        <v>112</v>
      </c>
      <c r="E20" s="172">
        <v>520</v>
      </c>
      <c r="F20" s="238" t="s">
        <v>274</v>
      </c>
      <c r="G20" s="238"/>
      <c r="H20" s="238"/>
      <c r="I20" s="238"/>
      <c r="J20" s="238"/>
      <c r="K20" s="238"/>
      <c r="L20" s="168" t="s">
        <v>119</v>
      </c>
      <c r="M20" s="168" t="s">
        <v>119</v>
      </c>
    </row>
    <row r="21" spans="1:15" ht="27" customHeight="1" x14ac:dyDescent="0.25">
      <c r="A21" s="139" t="s">
        <v>120</v>
      </c>
      <c r="B21" s="140">
        <v>95875</v>
      </c>
      <c r="C21" s="140" t="s">
        <v>155</v>
      </c>
      <c r="D21" s="139" t="s">
        <v>156</v>
      </c>
      <c r="E21" s="172">
        <v>4056</v>
      </c>
      <c r="F21" s="238" t="s">
        <v>275</v>
      </c>
      <c r="G21" s="238"/>
      <c r="H21" s="238"/>
      <c r="I21" s="238"/>
      <c r="J21" s="238"/>
      <c r="K21" s="238"/>
      <c r="L21" s="168" t="s">
        <v>120</v>
      </c>
      <c r="M21" s="168" t="s">
        <v>120</v>
      </c>
    </row>
    <row r="22" spans="1:15" ht="15" customHeight="1" x14ac:dyDescent="0.25">
      <c r="A22" s="139" t="s">
        <v>121</v>
      </c>
      <c r="B22" s="140">
        <v>100574</v>
      </c>
      <c r="C22" s="140" t="s">
        <v>157</v>
      </c>
      <c r="D22" s="139" t="s">
        <v>112</v>
      </c>
      <c r="E22" s="172">
        <v>676</v>
      </c>
      <c r="F22" s="238" t="s">
        <v>276</v>
      </c>
      <c r="G22" s="238"/>
      <c r="H22" s="238"/>
      <c r="I22" s="238"/>
      <c r="J22" s="238"/>
      <c r="K22" s="238"/>
      <c r="L22" s="168" t="s">
        <v>121</v>
      </c>
      <c r="M22" s="168" t="s">
        <v>121</v>
      </c>
    </row>
    <row r="23" spans="1:15" ht="23.25" customHeight="1" x14ac:dyDescent="0.25">
      <c r="A23" s="139" t="s">
        <v>122</v>
      </c>
      <c r="B23" s="140">
        <v>96399</v>
      </c>
      <c r="C23" s="140" t="s">
        <v>158</v>
      </c>
      <c r="D23" s="139" t="s">
        <v>112</v>
      </c>
      <c r="E23" s="172">
        <v>520</v>
      </c>
      <c r="F23" s="238" t="s">
        <v>276</v>
      </c>
      <c r="G23" s="238"/>
      <c r="H23" s="238"/>
      <c r="I23" s="238"/>
      <c r="J23" s="238"/>
      <c r="K23" s="238"/>
      <c r="L23" s="168" t="s">
        <v>122</v>
      </c>
      <c r="M23" s="168" t="s">
        <v>122</v>
      </c>
    </row>
    <row r="24" spans="1:15" ht="27" customHeight="1" x14ac:dyDescent="0.25">
      <c r="A24" s="139" t="s">
        <v>123</v>
      </c>
      <c r="B24" s="140">
        <v>95876</v>
      </c>
      <c r="C24" s="140" t="s">
        <v>159</v>
      </c>
      <c r="D24" s="139" t="s">
        <v>156</v>
      </c>
      <c r="E24" s="172">
        <v>10140</v>
      </c>
      <c r="F24" s="238" t="s">
        <v>277</v>
      </c>
      <c r="G24" s="238"/>
      <c r="H24" s="238"/>
      <c r="I24" s="238"/>
      <c r="J24" s="238"/>
      <c r="K24" s="238"/>
      <c r="L24" s="168" t="s">
        <v>123</v>
      </c>
      <c r="M24" s="168" t="s">
        <v>123</v>
      </c>
    </row>
    <row r="25" spans="1:15" ht="23.25" customHeight="1" x14ac:dyDescent="0.25">
      <c r="A25" s="139" t="s">
        <v>124</v>
      </c>
      <c r="B25" s="140">
        <v>100576</v>
      </c>
      <c r="C25" s="140" t="s">
        <v>160</v>
      </c>
      <c r="D25" s="139" t="s">
        <v>111</v>
      </c>
      <c r="E25" s="172">
        <v>1962.0000000000002</v>
      </c>
      <c r="F25" s="238" t="s">
        <v>278</v>
      </c>
      <c r="G25" s="238"/>
      <c r="H25" s="238"/>
      <c r="I25" s="238"/>
      <c r="J25" s="238"/>
      <c r="K25" s="238"/>
      <c r="L25" s="168" t="s">
        <v>124</v>
      </c>
      <c r="M25" s="168" t="s">
        <v>124</v>
      </c>
    </row>
    <row r="26" spans="1:15" ht="23.25" customHeight="1" x14ac:dyDescent="0.25">
      <c r="A26" s="139" t="s">
        <v>125</v>
      </c>
      <c r="B26" s="140">
        <v>97636</v>
      </c>
      <c r="C26" s="140" t="s">
        <v>161</v>
      </c>
      <c r="D26" s="139" t="s">
        <v>111</v>
      </c>
      <c r="E26" s="172">
        <v>0</v>
      </c>
      <c r="F26" s="238" t="s">
        <v>279</v>
      </c>
      <c r="G26" s="238"/>
      <c r="H26" s="238"/>
      <c r="I26" s="238"/>
      <c r="J26" s="238"/>
      <c r="K26" s="238"/>
      <c r="L26" s="168" t="s">
        <v>125</v>
      </c>
      <c r="M26" s="168" t="s">
        <v>125</v>
      </c>
      <c r="O26" s="203">
        <f>E20+E36+[1]ORÇAMENTO!$N$34</f>
        <v>6360</v>
      </c>
    </row>
    <row r="27" spans="1:15" s="16" customFormat="1" ht="25.5" customHeight="1" x14ac:dyDescent="0.25">
      <c r="A27" s="139" t="s">
        <v>126</v>
      </c>
      <c r="B27" s="140">
        <v>95876</v>
      </c>
      <c r="C27" s="140" t="s">
        <v>162</v>
      </c>
      <c r="D27" s="139" t="s">
        <v>156</v>
      </c>
      <c r="E27" s="172">
        <v>0</v>
      </c>
      <c r="F27" s="238" t="s">
        <v>279</v>
      </c>
      <c r="G27" s="238"/>
      <c r="H27" s="238"/>
      <c r="I27" s="238"/>
      <c r="J27" s="238"/>
      <c r="K27" s="238"/>
      <c r="L27" s="168" t="s">
        <v>126</v>
      </c>
      <c r="M27" s="168" t="s">
        <v>126</v>
      </c>
      <c r="O27" s="204">
        <f>O26*0.5</f>
        <v>3180</v>
      </c>
    </row>
    <row r="28" spans="1:15" ht="23.25" customHeight="1" x14ac:dyDescent="0.25">
      <c r="A28" s="139" t="s">
        <v>163</v>
      </c>
      <c r="B28" s="140">
        <v>98525</v>
      </c>
      <c r="C28" s="140" t="s">
        <v>164</v>
      </c>
      <c r="D28" s="139" t="s">
        <v>111</v>
      </c>
      <c r="E28" s="172"/>
      <c r="F28" s="238" t="s">
        <v>279</v>
      </c>
      <c r="G28" s="238"/>
      <c r="H28" s="238"/>
      <c r="I28" s="238"/>
      <c r="J28" s="238"/>
      <c r="K28" s="238"/>
      <c r="L28" s="168" t="s">
        <v>163</v>
      </c>
      <c r="M28" s="168" t="s">
        <v>163</v>
      </c>
    </row>
    <row r="29" spans="1:15" ht="34.9" customHeight="1" x14ac:dyDescent="0.25">
      <c r="A29" s="139" t="s">
        <v>165</v>
      </c>
      <c r="B29" s="140">
        <v>98526</v>
      </c>
      <c r="C29" s="140" t="s">
        <v>166</v>
      </c>
      <c r="D29" s="139" t="s">
        <v>4</v>
      </c>
      <c r="E29" s="172">
        <v>0</v>
      </c>
      <c r="F29" s="238" t="s">
        <v>279</v>
      </c>
      <c r="G29" s="238"/>
      <c r="H29" s="238"/>
      <c r="I29" s="238"/>
      <c r="J29" s="238"/>
      <c r="K29" s="238"/>
      <c r="L29" s="168" t="s">
        <v>165</v>
      </c>
      <c r="M29" s="168" t="s">
        <v>165</v>
      </c>
    </row>
    <row r="30" spans="1:15" ht="27" customHeight="1" x14ac:dyDescent="0.25">
      <c r="A30" s="139" t="s">
        <v>167</v>
      </c>
      <c r="B30" s="140">
        <v>98529</v>
      </c>
      <c r="C30" s="140" t="s">
        <v>168</v>
      </c>
      <c r="D30" s="139" t="s">
        <v>4</v>
      </c>
      <c r="E30" s="172">
        <v>0</v>
      </c>
      <c r="F30" s="238" t="s">
        <v>279</v>
      </c>
      <c r="G30" s="238"/>
      <c r="H30" s="238"/>
      <c r="I30" s="238"/>
      <c r="J30" s="238"/>
      <c r="K30" s="238"/>
      <c r="L30" s="168" t="s">
        <v>167</v>
      </c>
      <c r="M30" s="168" t="s">
        <v>167</v>
      </c>
    </row>
    <row r="31" spans="1:15" ht="27" customHeight="1" x14ac:dyDescent="0.25">
      <c r="A31" s="139" t="s">
        <v>169</v>
      </c>
      <c r="B31" s="140">
        <v>98530</v>
      </c>
      <c r="C31" s="140" t="s">
        <v>170</v>
      </c>
      <c r="D31" s="139" t="s">
        <v>4</v>
      </c>
      <c r="E31" s="172">
        <v>0</v>
      </c>
      <c r="F31" s="238" t="s">
        <v>279</v>
      </c>
      <c r="G31" s="238"/>
      <c r="H31" s="238"/>
      <c r="I31" s="238"/>
      <c r="J31" s="238"/>
      <c r="K31" s="238"/>
      <c r="L31" s="168" t="s">
        <v>169</v>
      </c>
      <c r="M31" s="168" t="s">
        <v>169</v>
      </c>
    </row>
    <row r="32" spans="1:15" ht="23.25" customHeight="1" x14ac:dyDescent="0.25">
      <c r="A32" s="139" t="s">
        <v>171</v>
      </c>
      <c r="B32" s="140">
        <v>98531</v>
      </c>
      <c r="C32" s="140" t="s">
        <v>172</v>
      </c>
      <c r="D32" s="139" t="s">
        <v>4</v>
      </c>
      <c r="E32" s="172">
        <v>0</v>
      </c>
      <c r="F32" s="238" t="s">
        <v>279</v>
      </c>
      <c r="G32" s="238"/>
      <c r="H32" s="238"/>
      <c r="I32" s="238"/>
      <c r="J32" s="238"/>
      <c r="K32" s="238"/>
      <c r="L32" s="168" t="s">
        <v>171</v>
      </c>
      <c r="M32" s="168" t="s">
        <v>171</v>
      </c>
    </row>
    <row r="33" spans="1:13" s="16" customFormat="1" ht="27" customHeight="1" x14ac:dyDescent="0.25">
      <c r="A33" s="139" t="s">
        <v>173</v>
      </c>
      <c r="B33" s="140">
        <v>98527</v>
      </c>
      <c r="C33" s="140" t="s">
        <v>174</v>
      </c>
      <c r="D33" s="139" t="s">
        <v>4</v>
      </c>
      <c r="E33" s="172">
        <v>0</v>
      </c>
      <c r="F33" s="238" t="s">
        <v>279</v>
      </c>
      <c r="G33" s="238"/>
      <c r="H33" s="238"/>
      <c r="I33" s="238"/>
      <c r="J33" s="238"/>
      <c r="K33" s="238"/>
      <c r="L33" s="168" t="s">
        <v>173</v>
      </c>
      <c r="M33" s="168" t="s">
        <v>173</v>
      </c>
    </row>
    <row r="34" spans="1:13" s="16" customFormat="1" ht="38.25" customHeight="1" x14ac:dyDescent="0.25">
      <c r="A34" s="139" t="s">
        <v>175</v>
      </c>
      <c r="B34" s="140">
        <v>101267</v>
      </c>
      <c r="C34" s="140" t="s">
        <v>176</v>
      </c>
      <c r="D34" s="139" t="s">
        <v>112</v>
      </c>
      <c r="E34" s="172">
        <v>0</v>
      </c>
      <c r="F34" s="238" t="s">
        <v>279</v>
      </c>
      <c r="G34" s="238"/>
      <c r="H34" s="238"/>
      <c r="I34" s="238"/>
      <c r="J34" s="238"/>
      <c r="K34" s="238"/>
      <c r="L34" s="168" t="s">
        <v>175</v>
      </c>
      <c r="M34" s="168" t="s">
        <v>175</v>
      </c>
    </row>
    <row r="35" spans="1:13" s="16" customFormat="1" ht="51" customHeight="1" x14ac:dyDescent="0.25">
      <c r="A35" s="139" t="s">
        <v>177</v>
      </c>
      <c r="B35" s="140">
        <v>101277</v>
      </c>
      <c r="C35" s="140" t="s">
        <v>178</v>
      </c>
      <c r="D35" s="139" t="s">
        <v>112</v>
      </c>
      <c r="E35" s="172">
        <v>600</v>
      </c>
      <c r="F35" s="238" t="s">
        <v>308</v>
      </c>
      <c r="G35" s="238"/>
      <c r="H35" s="238"/>
      <c r="I35" s="238"/>
      <c r="J35" s="238"/>
      <c r="K35" s="238"/>
      <c r="L35" s="168" t="s">
        <v>177</v>
      </c>
      <c r="M35" s="168" t="s">
        <v>177</v>
      </c>
    </row>
    <row r="36" spans="1:13" s="16" customFormat="1" ht="27" customHeight="1" x14ac:dyDescent="0.25">
      <c r="A36" s="139" t="s">
        <v>179</v>
      </c>
      <c r="B36" s="140">
        <v>96385</v>
      </c>
      <c r="C36" s="140" t="s">
        <v>180</v>
      </c>
      <c r="D36" s="139" t="s">
        <v>112</v>
      </c>
      <c r="E36" s="172">
        <v>1200</v>
      </c>
      <c r="F36" s="238" t="s">
        <v>303</v>
      </c>
      <c r="G36" s="238"/>
      <c r="H36" s="238"/>
      <c r="I36" s="238"/>
      <c r="J36" s="238"/>
      <c r="K36" s="238"/>
      <c r="L36" s="168" t="s">
        <v>179</v>
      </c>
      <c r="M36" s="168" t="s">
        <v>179</v>
      </c>
    </row>
    <row r="37" spans="1:13" ht="23.25" customHeight="1" x14ac:dyDescent="0.25">
      <c r="A37" s="139" t="s">
        <v>181</v>
      </c>
      <c r="B37" s="140">
        <v>6081</v>
      </c>
      <c r="C37" s="143" t="s">
        <v>182</v>
      </c>
      <c r="D37" s="139" t="s">
        <v>112</v>
      </c>
      <c r="E37" s="172">
        <v>600</v>
      </c>
      <c r="F37" s="238" t="s">
        <v>308</v>
      </c>
      <c r="G37" s="238"/>
      <c r="H37" s="238"/>
      <c r="I37" s="238"/>
      <c r="J37" s="238"/>
      <c r="K37" s="238"/>
      <c r="L37" s="168" t="s">
        <v>181</v>
      </c>
      <c r="M37" s="168" t="s">
        <v>181</v>
      </c>
    </row>
    <row r="38" spans="1:13" ht="23.25" customHeight="1" x14ac:dyDescent="0.25">
      <c r="A38" s="134">
        <v>4</v>
      </c>
      <c r="B38" s="134"/>
      <c r="C38" s="135" t="s">
        <v>183</v>
      </c>
      <c r="D38" s="134"/>
      <c r="E38" s="165"/>
      <c r="F38" s="241"/>
      <c r="G38" s="241"/>
      <c r="H38" s="241"/>
      <c r="I38" s="241"/>
      <c r="J38" s="241"/>
      <c r="K38" s="241"/>
      <c r="L38" s="166">
        <v>4</v>
      </c>
      <c r="M38" s="166">
        <v>4</v>
      </c>
    </row>
    <row r="39" spans="1:13" ht="44.25" customHeight="1" x14ac:dyDescent="0.25">
      <c r="A39" s="139" t="s">
        <v>128</v>
      </c>
      <c r="B39" s="144">
        <v>90106</v>
      </c>
      <c r="C39" s="144" t="s">
        <v>184</v>
      </c>
      <c r="D39" s="139" t="s">
        <v>112</v>
      </c>
      <c r="E39" s="173">
        <v>624.5</v>
      </c>
      <c r="F39" s="243" t="s">
        <v>304</v>
      </c>
      <c r="G39" s="244"/>
      <c r="H39" s="244"/>
      <c r="I39" s="244"/>
      <c r="J39" s="244"/>
      <c r="K39" s="245"/>
      <c r="L39" s="168" t="s">
        <v>128</v>
      </c>
      <c r="M39" s="168" t="s">
        <v>128</v>
      </c>
    </row>
    <row r="40" spans="1:13" s="16" customFormat="1" x14ac:dyDescent="0.25">
      <c r="A40" s="139" t="s">
        <v>129</v>
      </c>
      <c r="B40" s="144">
        <v>93367</v>
      </c>
      <c r="C40" s="144" t="s">
        <v>185</v>
      </c>
      <c r="D40" s="139" t="s">
        <v>112</v>
      </c>
      <c r="E40" s="173">
        <v>437.15</v>
      </c>
      <c r="F40" s="243" t="s">
        <v>280</v>
      </c>
      <c r="G40" s="244"/>
      <c r="H40" s="244"/>
      <c r="I40" s="244"/>
      <c r="J40" s="244"/>
      <c r="K40" s="245"/>
      <c r="L40" s="168" t="s">
        <v>129</v>
      </c>
      <c r="M40" s="168" t="s">
        <v>129</v>
      </c>
    </row>
    <row r="41" spans="1:13" ht="22.9" customHeight="1" x14ac:dyDescent="0.25">
      <c r="A41" s="139" t="s">
        <v>130</v>
      </c>
      <c r="B41" s="140">
        <v>95875</v>
      </c>
      <c r="C41" s="140" t="s">
        <v>155</v>
      </c>
      <c r="D41" s="139" t="s">
        <v>156</v>
      </c>
      <c r="E41" s="173">
        <v>1461.3300000000002</v>
      </c>
      <c r="F41" s="238" t="s">
        <v>305</v>
      </c>
      <c r="G41" s="238"/>
      <c r="H41" s="238"/>
      <c r="I41" s="238"/>
      <c r="J41" s="238"/>
      <c r="K41" s="238"/>
      <c r="L41" s="168" t="s">
        <v>130</v>
      </c>
      <c r="M41" s="168" t="s">
        <v>130</v>
      </c>
    </row>
    <row r="42" spans="1:13" ht="22.9" customHeight="1" x14ac:dyDescent="0.25">
      <c r="A42" s="139" t="s">
        <v>131</v>
      </c>
      <c r="B42" s="144">
        <v>100574</v>
      </c>
      <c r="C42" s="144" t="s">
        <v>157</v>
      </c>
      <c r="D42" s="139" t="s">
        <v>112</v>
      </c>
      <c r="E42" s="173">
        <v>243.55500000000004</v>
      </c>
      <c r="F42" s="238" t="s">
        <v>281</v>
      </c>
      <c r="G42" s="238"/>
      <c r="H42" s="238"/>
      <c r="I42" s="238"/>
      <c r="J42" s="238"/>
      <c r="K42" s="238"/>
      <c r="L42" s="168" t="s">
        <v>131</v>
      </c>
      <c r="M42" s="168" t="s">
        <v>131</v>
      </c>
    </row>
    <row r="43" spans="1:13" ht="22.9" customHeight="1" x14ac:dyDescent="0.25">
      <c r="A43" s="139" t="s">
        <v>132</v>
      </c>
      <c r="B43" s="144">
        <v>101624</v>
      </c>
      <c r="C43" s="144" t="s">
        <v>186</v>
      </c>
      <c r="D43" s="139" t="s">
        <v>112</v>
      </c>
      <c r="E43" s="173">
        <v>58.000000000000007</v>
      </c>
      <c r="F43" s="243" t="s">
        <v>287</v>
      </c>
      <c r="G43" s="244"/>
      <c r="H43" s="244"/>
      <c r="I43" s="244"/>
      <c r="J43" s="244"/>
      <c r="K43" s="245"/>
      <c r="L43" s="168" t="s">
        <v>132</v>
      </c>
      <c r="M43" s="168" t="s">
        <v>132</v>
      </c>
    </row>
    <row r="44" spans="1:13" ht="25.5" x14ac:dyDescent="0.25">
      <c r="A44" s="139" t="s">
        <v>133</v>
      </c>
      <c r="B44" s="140">
        <v>95876</v>
      </c>
      <c r="C44" s="144" t="s">
        <v>187</v>
      </c>
      <c r="D44" s="139" t="s">
        <v>156</v>
      </c>
      <c r="E44" s="173">
        <v>1131.0000000000002</v>
      </c>
      <c r="F44" s="238" t="s">
        <v>282</v>
      </c>
      <c r="G44" s="238"/>
      <c r="H44" s="238"/>
      <c r="I44" s="238"/>
      <c r="J44" s="238"/>
      <c r="K44" s="238"/>
      <c r="L44" s="168" t="s">
        <v>133</v>
      </c>
      <c r="M44" s="168" t="s">
        <v>133</v>
      </c>
    </row>
    <row r="45" spans="1:13" s="16" customFormat="1" x14ac:dyDescent="0.25">
      <c r="A45" s="139" t="s">
        <v>134</v>
      </c>
      <c r="B45" s="144">
        <v>7790</v>
      </c>
      <c r="C45" s="144" t="s">
        <v>188</v>
      </c>
      <c r="D45" s="139" t="s">
        <v>81</v>
      </c>
      <c r="E45" s="173"/>
      <c r="F45" s="238" t="s">
        <v>279</v>
      </c>
      <c r="G45" s="238"/>
      <c r="H45" s="238"/>
      <c r="I45" s="238"/>
      <c r="J45" s="238"/>
      <c r="K45" s="238"/>
      <c r="L45" s="168" t="s">
        <v>134</v>
      </c>
      <c r="M45" s="168" t="s">
        <v>134</v>
      </c>
    </row>
    <row r="46" spans="1:13" ht="25.5" customHeight="1" x14ac:dyDescent="0.25">
      <c r="A46" s="139" t="s">
        <v>135</v>
      </c>
      <c r="B46" s="144">
        <v>7785</v>
      </c>
      <c r="C46" s="144" t="s">
        <v>189</v>
      </c>
      <c r="D46" s="139" t="s">
        <v>81</v>
      </c>
      <c r="E46" s="173">
        <v>205</v>
      </c>
      <c r="F46" s="238" t="s">
        <v>283</v>
      </c>
      <c r="G46" s="238"/>
      <c r="H46" s="238"/>
      <c r="I46" s="238"/>
      <c r="J46" s="238"/>
      <c r="K46" s="238"/>
      <c r="L46" s="168" t="s">
        <v>135</v>
      </c>
      <c r="M46" s="168" t="s">
        <v>135</v>
      </c>
    </row>
    <row r="47" spans="1:13" x14ac:dyDescent="0.25">
      <c r="A47" s="139" t="s">
        <v>140</v>
      </c>
      <c r="B47" s="144">
        <v>7761</v>
      </c>
      <c r="C47" s="144" t="s">
        <v>190</v>
      </c>
      <c r="D47" s="139" t="s">
        <v>81</v>
      </c>
      <c r="E47" s="173"/>
      <c r="F47" s="238" t="s">
        <v>279</v>
      </c>
      <c r="G47" s="238"/>
      <c r="H47" s="238"/>
      <c r="I47" s="238"/>
      <c r="J47" s="238"/>
      <c r="K47" s="238"/>
      <c r="L47" s="168" t="s">
        <v>140</v>
      </c>
      <c r="M47" s="168" t="s">
        <v>140</v>
      </c>
    </row>
    <row r="48" spans="1:13" x14ac:dyDescent="0.25">
      <c r="A48" s="139" t="s">
        <v>141</v>
      </c>
      <c r="B48" s="144">
        <v>7793</v>
      </c>
      <c r="C48" s="144" t="s">
        <v>191</v>
      </c>
      <c r="D48" s="139" t="s">
        <v>81</v>
      </c>
      <c r="E48" s="173">
        <v>51</v>
      </c>
      <c r="F48" s="238" t="s">
        <v>283</v>
      </c>
      <c r="G48" s="238"/>
      <c r="H48" s="238"/>
      <c r="I48" s="238"/>
      <c r="J48" s="238"/>
      <c r="K48" s="238"/>
      <c r="L48" s="168" t="s">
        <v>141</v>
      </c>
      <c r="M48" s="168" t="s">
        <v>141</v>
      </c>
    </row>
    <row r="49" spans="1:13" x14ac:dyDescent="0.25">
      <c r="A49" s="139" t="s">
        <v>142</v>
      </c>
      <c r="B49" s="144">
        <v>7762</v>
      </c>
      <c r="C49" s="144" t="s">
        <v>192</v>
      </c>
      <c r="D49" s="139" t="s">
        <v>81</v>
      </c>
      <c r="E49" s="173"/>
      <c r="F49" s="238" t="s">
        <v>279</v>
      </c>
      <c r="G49" s="238"/>
      <c r="H49" s="238"/>
      <c r="I49" s="238"/>
      <c r="J49" s="238"/>
      <c r="K49" s="238"/>
      <c r="L49" s="168" t="s">
        <v>142</v>
      </c>
      <c r="M49" s="168" t="s">
        <v>142</v>
      </c>
    </row>
    <row r="50" spans="1:13" x14ac:dyDescent="0.25">
      <c r="A50" s="139" t="s">
        <v>143</v>
      </c>
      <c r="B50" s="144">
        <v>7763</v>
      </c>
      <c r="C50" s="144" t="s">
        <v>193</v>
      </c>
      <c r="D50" s="139" t="s">
        <v>81</v>
      </c>
      <c r="E50" s="173"/>
      <c r="F50" s="238" t="s">
        <v>279</v>
      </c>
      <c r="G50" s="238"/>
      <c r="H50" s="238"/>
      <c r="I50" s="238"/>
      <c r="J50" s="238"/>
      <c r="K50" s="238"/>
      <c r="L50" s="168" t="s">
        <v>143</v>
      </c>
      <c r="M50" s="168" t="s">
        <v>143</v>
      </c>
    </row>
    <row r="51" spans="1:13" x14ac:dyDescent="0.25">
      <c r="A51" s="139" t="s">
        <v>194</v>
      </c>
      <c r="B51" s="144">
        <v>7765</v>
      </c>
      <c r="C51" s="144" t="s">
        <v>195</v>
      </c>
      <c r="D51" s="139" t="s">
        <v>81</v>
      </c>
      <c r="E51" s="173"/>
      <c r="F51" s="238" t="s">
        <v>279</v>
      </c>
      <c r="G51" s="238"/>
      <c r="H51" s="238"/>
      <c r="I51" s="238"/>
      <c r="J51" s="238"/>
      <c r="K51" s="238"/>
      <c r="L51" s="168" t="s">
        <v>194</v>
      </c>
      <c r="M51" s="168" t="s">
        <v>194</v>
      </c>
    </row>
    <row r="52" spans="1:13" x14ac:dyDescent="0.25">
      <c r="A52" s="139" t="s">
        <v>196</v>
      </c>
      <c r="B52" s="144">
        <v>7766</v>
      </c>
      <c r="C52" s="144" t="s">
        <v>197</v>
      </c>
      <c r="D52" s="139" t="s">
        <v>81</v>
      </c>
      <c r="E52" s="173"/>
      <c r="F52" s="238" t="s">
        <v>279</v>
      </c>
      <c r="G52" s="238"/>
      <c r="H52" s="238"/>
      <c r="I52" s="238"/>
      <c r="J52" s="238"/>
      <c r="K52" s="238"/>
      <c r="L52" s="168" t="s">
        <v>196</v>
      </c>
      <c r="M52" s="168" t="s">
        <v>196</v>
      </c>
    </row>
    <row r="53" spans="1:13" x14ac:dyDescent="0.25">
      <c r="A53" s="139" t="s">
        <v>198</v>
      </c>
      <c r="B53" s="144">
        <v>7767</v>
      </c>
      <c r="C53" s="144" t="s">
        <v>199</v>
      </c>
      <c r="D53" s="139" t="s">
        <v>81</v>
      </c>
      <c r="E53" s="173"/>
      <c r="F53" s="238" t="s">
        <v>279</v>
      </c>
      <c r="G53" s="238"/>
      <c r="H53" s="238"/>
      <c r="I53" s="238"/>
      <c r="J53" s="238"/>
      <c r="K53" s="238"/>
      <c r="L53" s="168" t="s">
        <v>198</v>
      </c>
      <c r="M53" s="168" t="s">
        <v>198</v>
      </c>
    </row>
    <row r="54" spans="1:13" x14ac:dyDescent="0.25">
      <c r="A54" s="168" t="s">
        <v>200</v>
      </c>
      <c r="B54" s="144">
        <v>7727</v>
      </c>
      <c r="C54" s="144" t="s">
        <v>269</v>
      </c>
      <c r="D54" s="168" t="s">
        <v>81</v>
      </c>
      <c r="E54" s="173">
        <v>20</v>
      </c>
      <c r="F54" s="238" t="s">
        <v>283</v>
      </c>
      <c r="G54" s="238"/>
      <c r="H54" s="238"/>
      <c r="I54" s="238"/>
      <c r="J54" s="238"/>
      <c r="K54" s="238"/>
      <c r="L54" s="168"/>
      <c r="M54" s="168"/>
    </row>
    <row r="55" spans="1:13" x14ac:dyDescent="0.25">
      <c r="A55" s="168" t="s">
        <v>202</v>
      </c>
      <c r="B55" s="144">
        <v>92808</v>
      </c>
      <c r="C55" s="144" t="s">
        <v>201</v>
      </c>
      <c r="D55" s="139" t="s">
        <v>81</v>
      </c>
      <c r="E55" s="173"/>
      <c r="F55" s="238" t="s">
        <v>279</v>
      </c>
      <c r="G55" s="238"/>
      <c r="H55" s="238"/>
      <c r="I55" s="238"/>
      <c r="J55" s="238"/>
      <c r="K55" s="238"/>
      <c r="L55" s="168" t="s">
        <v>200</v>
      </c>
      <c r="M55" s="168" t="s">
        <v>200</v>
      </c>
    </row>
    <row r="56" spans="1:13" x14ac:dyDescent="0.25">
      <c r="A56" s="168" t="s">
        <v>204</v>
      </c>
      <c r="B56" s="144">
        <v>92809</v>
      </c>
      <c r="C56" s="144" t="s">
        <v>203</v>
      </c>
      <c r="D56" s="139" t="s">
        <v>81</v>
      </c>
      <c r="E56" s="173">
        <v>205</v>
      </c>
      <c r="F56" s="238" t="s">
        <v>283</v>
      </c>
      <c r="G56" s="238"/>
      <c r="H56" s="238"/>
      <c r="I56" s="238"/>
      <c r="J56" s="238"/>
      <c r="K56" s="238"/>
      <c r="L56" s="168" t="s">
        <v>202</v>
      </c>
      <c r="M56" s="168" t="s">
        <v>202</v>
      </c>
    </row>
    <row r="57" spans="1:13" x14ac:dyDescent="0.25">
      <c r="A57" s="168" t="s">
        <v>206</v>
      </c>
      <c r="B57" s="144">
        <v>92811</v>
      </c>
      <c r="C57" s="144" t="s">
        <v>205</v>
      </c>
      <c r="D57" s="139" t="s">
        <v>81</v>
      </c>
      <c r="E57" s="173">
        <v>51</v>
      </c>
      <c r="F57" s="238" t="s">
        <v>283</v>
      </c>
      <c r="G57" s="238"/>
      <c r="H57" s="238"/>
      <c r="I57" s="238"/>
      <c r="J57" s="238"/>
      <c r="K57" s="238"/>
      <c r="L57" s="168" t="s">
        <v>204</v>
      </c>
      <c r="M57" s="168" t="s">
        <v>204</v>
      </c>
    </row>
    <row r="58" spans="1:13" x14ac:dyDescent="0.25">
      <c r="A58" s="168" t="s">
        <v>208</v>
      </c>
      <c r="B58" s="144">
        <v>92813</v>
      </c>
      <c r="C58" s="144" t="s">
        <v>207</v>
      </c>
      <c r="D58" s="139" t="s">
        <v>81</v>
      </c>
      <c r="E58" s="173"/>
      <c r="F58" s="238" t="s">
        <v>279</v>
      </c>
      <c r="G58" s="238"/>
      <c r="H58" s="238"/>
      <c r="I58" s="238"/>
      <c r="J58" s="238"/>
      <c r="K58" s="238"/>
      <c r="L58" s="168" t="s">
        <v>206</v>
      </c>
      <c r="M58" s="168" t="s">
        <v>206</v>
      </c>
    </row>
    <row r="59" spans="1:13" x14ac:dyDescent="0.25">
      <c r="A59" s="168" t="s">
        <v>210</v>
      </c>
      <c r="B59" s="144">
        <v>92815</v>
      </c>
      <c r="C59" s="144" t="s">
        <v>209</v>
      </c>
      <c r="D59" s="139" t="s">
        <v>81</v>
      </c>
      <c r="E59" s="173"/>
      <c r="F59" s="238" t="s">
        <v>279</v>
      </c>
      <c r="G59" s="238"/>
      <c r="H59" s="238"/>
      <c r="I59" s="238"/>
      <c r="J59" s="238"/>
      <c r="K59" s="238"/>
      <c r="L59" s="168" t="s">
        <v>208</v>
      </c>
      <c r="M59" s="168" t="s">
        <v>208</v>
      </c>
    </row>
    <row r="60" spans="1:13" x14ac:dyDescent="0.25">
      <c r="A60" s="168" t="s">
        <v>212</v>
      </c>
      <c r="B60" s="144">
        <v>92817</v>
      </c>
      <c r="C60" s="144" t="s">
        <v>211</v>
      </c>
      <c r="D60" s="139" t="s">
        <v>81</v>
      </c>
      <c r="E60" s="173"/>
      <c r="F60" s="238" t="s">
        <v>279</v>
      </c>
      <c r="G60" s="238"/>
      <c r="H60" s="238"/>
      <c r="I60" s="238"/>
      <c r="J60" s="238"/>
      <c r="K60" s="238"/>
      <c r="L60" s="168" t="s">
        <v>210</v>
      </c>
      <c r="M60" s="168" t="s">
        <v>210</v>
      </c>
    </row>
    <row r="61" spans="1:13" x14ac:dyDescent="0.25">
      <c r="A61" s="168" t="s">
        <v>214</v>
      </c>
      <c r="B61" s="144">
        <v>92819</v>
      </c>
      <c r="C61" s="144" t="s">
        <v>306</v>
      </c>
      <c r="D61" s="139" t="s">
        <v>81</v>
      </c>
      <c r="E61" s="173">
        <v>20</v>
      </c>
      <c r="F61" s="238" t="s">
        <v>288</v>
      </c>
      <c r="G61" s="238"/>
      <c r="H61" s="238"/>
      <c r="I61" s="238"/>
      <c r="J61" s="238"/>
      <c r="K61" s="238"/>
      <c r="L61" s="168" t="s">
        <v>212</v>
      </c>
      <c r="M61" s="168" t="s">
        <v>212</v>
      </c>
    </row>
    <row r="62" spans="1:13" x14ac:dyDescent="0.25">
      <c r="A62" s="168" t="s">
        <v>216</v>
      </c>
      <c r="B62" s="144">
        <v>97956</v>
      </c>
      <c r="C62" s="144" t="s">
        <v>215</v>
      </c>
      <c r="D62" s="139" t="s">
        <v>4</v>
      </c>
      <c r="E62" s="173">
        <v>8</v>
      </c>
      <c r="F62" s="238" t="s">
        <v>283</v>
      </c>
      <c r="G62" s="238"/>
      <c r="H62" s="238"/>
      <c r="I62" s="238"/>
      <c r="J62" s="238"/>
      <c r="K62" s="238"/>
      <c r="L62" s="168" t="s">
        <v>214</v>
      </c>
      <c r="M62" s="168" t="s">
        <v>214</v>
      </c>
    </row>
    <row r="63" spans="1:13" x14ac:dyDescent="0.25">
      <c r="A63" s="168" t="s">
        <v>219</v>
      </c>
      <c r="B63" s="144" t="s">
        <v>217</v>
      </c>
      <c r="C63" s="144" t="s">
        <v>218</v>
      </c>
      <c r="D63" s="139" t="s">
        <v>4</v>
      </c>
      <c r="E63" s="173">
        <v>4</v>
      </c>
      <c r="F63" s="238" t="s">
        <v>283</v>
      </c>
      <c r="G63" s="238"/>
      <c r="H63" s="238"/>
      <c r="I63" s="238"/>
      <c r="J63" s="238"/>
      <c r="K63" s="238"/>
      <c r="L63" s="168" t="s">
        <v>216</v>
      </c>
      <c r="M63" s="168" t="s">
        <v>216</v>
      </c>
    </row>
    <row r="64" spans="1:13" x14ac:dyDescent="0.25">
      <c r="A64" s="168" t="s">
        <v>222</v>
      </c>
      <c r="B64" s="144" t="s">
        <v>220</v>
      </c>
      <c r="C64" s="144" t="s">
        <v>221</v>
      </c>
      <c r="D64" s="139" t="s">
        <v>4</v>
      </c>
      <c r="E64" s="173">
        <v>2</v>
      </c>
      <c r="F64" s="238" t="s">
        <v>283</v>
      </c>
      <c r="G64" s="238"/>
      <c r="H64" s="238"/>
      <c r="I64" s="238"/>
      <c r="J64" s="238"/>
      <c r="K64" s="238"/>
      <c r="L64" s="168" t="s">
        <v>219</v>
      </c>
      <c r="M64" s="168" t="s">
        <v>219</v>
      </c>
    </row>
    <row r="65" spans="1:13" x14ac:dyDescent="0.25">
      <c r="A65" s="168" t="s">
        <v>224</v>
      </c>
      <c r="B65" s="144" t="s">
        <v>223</v>
      </c>
      <c r="C65" s="144" t="s">
        <v>271</v>
      </c>
      <c r="D65" s="139" t="s">
        <v>4</v>
      </c>
      <c r="E65" s="173">
        <v>4</v>
      </c>
      <c r="F65" s="238" t="s">
        <v>283</v>
      </c>
      <c r="G65" s="238"/>
      <c r="H65" s="238"/>
      <c r="I65" s="238"/>
      <c r="J65" s="238"/>
      <c r="K65" s="238"/>
      <c r="L65" s="168" t="s">
        <v>222</v>
      </c>
      <c r="M65" s="168" t="s">
        <v>222</v>
      </c>
    </row>
    <row r="66" spans="1:13" x14ac:dyDescent="0.25">
      <c r="A66" s="168" t="s">
        <v>270</v>
      </c>
      <c r="B66" s="144">
        <v>101603</v>
      </c>
      <c r="C66" s="145" t="s">
        <v>225</v>
      </c>
      <c r="D66" s="139" t="s">
        <v>111</v>
      </c>
      <c r="E66" s="173">
        <v>120</v>
      </c>
      <c r="F66" s="238" t="s">
        <v>284</v>
      </c>
      <c r="G66" s="238"/>
      <c r="H66" s="238"/>
      <c r="I66" s="238"/>
      <c r="J66" s="238"/>
      <c r="K66" s="238"/>
      <c r="L66" s="168" t="s">
        <v>224</v>
      </c>
      <c r="M66" s="168" t="s">
        <v>224</v>
      </c>
    </row>
    <row r="67" spans="1:13" ht="15" customHeight="1" x14ac:dyDescent="0.25">
      <c r="A67" s="134"/>
      <c r="B67" s="134"/>
      <c r="C67" s="135" t="s">
        <v>226</v>
      </c>
      <c r="D67" s="134"/>
      <c r="E67" s="165"/>
      <c r="F67" s="180"/>
      <c r="G67" s="184"/>
      <c r="H67" s="184"/>
      <c r="I67" s="184"/>
      <c r="J67" s="184"/>
      <c r="K67" s="181"/>
      <c r="L67" s="166"/>
      <c r="M67" s="166"/>
    </row>
    <row r="68" spans="1:13" ht="15" customHeight="1" x14ac:dyDescent="0.25">
      <c r="A68" s="139" t="s">
        <v>136</v>
      </c>
      <c r="B68" s="140">
        <v>96400</v>
      </c>
      <c r="C68" s="140" t="s">
        <v>227</v>
      </c>
      <c r="D68" s="139" t="s">
        <v>112</v>
      </c>
      <c r="E68" s="175"/>
      <c r="F68" s="238" t="s">
        <v>279</v>
      </c>
      <c r="G68" s="238"/>
      <c r="H68" s="238"/>
      <c r="I68" s="238"/>
      <c r="J68" s="238"/>
      <c r="K68" s="238"/>
      <c r="L68" s="168" t="s">
        <v>136</v>
      </c>
      <c r="M68" s="168" t="s">
        <v>136</v>
      </c>
    </row>
    <row r="69" spans="1:13" ht="25.5" customHeight="1" x14ac:dyDescent="0.25">
      <c r="A69" s="139" t="s">
        <v>137</v>
      </c>
      <c r="B69" s="140">
        <v>95876</v>
      </c>
      <c r="C69" s="140" t="s">
        <v>228</v>
      </c>
      <c r="D69" s="139" t="s">
        <v>156</v>
      </c>
      <c r="E69" s="175"/>
      <c r="F69" s="238" t="s">
        <v>279</v>
      </c>
      <c r="G69" s="238"/>
      <c r="H69" s="238"/>
      <c r="I69" s="238"/>
      <c r="J69" s="238"/>
      <c r="K69" s="238"/>
      <c r="L69" s="168" t="s">
        <v>137</v>
      </c>
      <c r="M69" s="168" t="s">
        <v>137</v>
      </c>
    </row>
    <row r="70" spans="1:13" ht="15" customHeight="1" x14ac:dyDescent="0.25">
      <c r="A70" s="139" t="s">
        <v>138</v>
      </c>
      <c r="B70" s="140">
        <v>96396</v>
      </c>
      <c r="C70" s="140" t="s">
        <v>229</v>
      </c>
      <c r="D70" s="139" t="s">
        <v>112</v>
      </c>
      <c r="E70" s="175">
        <v>176.988</v>
      </c>
      <c r="F70" s="238" t="s">
        <v>285</v>
      </c>
      <c r="G70" s="238"/>
      <c r="H70" s="238"/>
      <c r="I70" s="238"/>
      <c r="J70" s="238"/>
      <c r="K70" s="238"/>
      <c r="L70" s="168" t="s">
        <v>138</v>
      </c>
      <c r="M70" s="168" t="s">
        <v>138</v>
      </c>
    </row>
    <row r="71" spans="1:13" ht="25.5" customHeight="1" x14ac:dyDescent="0.25">
      <c r="A71" s="139" t="s">
        <v>139</v>
      </c>
      <c r="B71" s="140">
        <v>95876</v>
      </c>
      <c r="C71" s="140" t="s">
        <v>230</v>
      </c>
      <c r="D71" s="139" t="s">
        <v>156</v>
      </c>
      <c r="E71" s="175">
        <v>4601.688000000001</v>
      </c>
      <c r="F71" s="238" t="s">
        <v>307</v>
      </c>
      <c r="G71" s="238"/>
      <c r="H71" s="238"/>
      <c r="I71" s="238"/>
      <c r="J71" s="238"/>
      <c r="K71" s="238"/>
      <c r="L71" s="168" t="s">
        <v>139</v>
      </c>
      <c r="M71" s="168" t="s">
        <v>139</v>
      </c>
    </row>
    <row r="72" spans="1:13" ht="15" customHeight="1" x14ac:dyDescent="0.25">
      <c r="A72" s="139" t="s">
        <v>144</v>
      </c>
      <c r="B72" s="140" t="s">
        <v>231</v>
      </c>
      <c r="C72" s="140" t="s">
        <v>232</v>
      </c>
      <c r="D72" s="139" t="s">
        <v>111</v>
      </c>
      <c r="E72" s="175"/>
      <c r="F72" s="238" t="s">
        <v>279</v>
      </c>
      <c r="G72" s="238"/>
      <c r="H72" s="238"/>
      <c r="I72" s="238"/>
      <c r="J72" s="238"/>
      <c r="K72" s="238"/>
      <c r="L72" s="168" t="s">
        <v>144</v>
      </c>
      <c r="M72" s="168" t="s">
        <v>144</v>
      </c>
    </row>
    <row r="73" spans="1:13" x14ac:dyDescent="0.25">
      <c r="A73" s="139" t="s">
        <v>233</v>
      </c>
      <c r="B73" s="140" t="s">
        <v>234</v>
      </c>
      <c r="C73" s="140" t="s">
        <v>235</v>
      </c>
      <c r="D73" s="139" t="s">
        <v>111</v>
      </c>
      <c r="E73" s="175"/>
      <c r="F73" s="238" t="s">
        <v>279</v>
      </c>
      <c r="G73" s="238"/>
      <c r="H73" s="238"/>
      <c r="I73" s="238"/>
      <c r="J73" s="238"/>
      <c r="K73" s="238"/>
      <c r="L73" s="168" t="s">
        <v>233</v>
      </c>
      <c r="M73" s="168" t="s">
        <v>233</v>
      </c>
    </row>
    <row r="74" spans="1:13" ht="25.5" x14ac:dyDescent="0.25">
      <c r="A74" s="139" t="s">
        <v>236</v>
      </c>
      <c r="B74" s="140" t="s">
        <v>237</v>
      </c>
      <c r="C74" s="140" t="s">
        <v>238</v>
      </c>
      <c r="D74" s="139" t="s">
        <v>112</v>
      </c>
      <c r="E74" s="175"/>
      <c r="F74" s="238" t="s">
        <v>279</v>
      </c>
      <c r="G74" s="238"/>
      <c r="H74" s="238"/>
      <c r="I74" s="238"/>
      <c r="J74" s="238"/>
      <c r="K74" s="238"/>
      <c r="L74" s="168" t="s">
        <v>236</v>
      </c>
      <c r="M74" s="168" t="s">
        <v>236</v>
      </c>
    </row>
    <row r="75" spans="1:13" ht="25.5" x14ac:dyDescent="0.25">
      <c r="A75" s="139" t="s">
        <v>239</v>
      </c>
      <c r="B75" s="140">
        <v>95876</v>
      </c>
      <c r="C75" s="140" t="s">
        <v>110</v>
      </c>
      <c r="D75" s="139" t="s">
        <v>156</v>
      </c>
      <c r="E75" s="172"/>
      <c r="F75" s="238" t="s">
        <v>279</v>
      </c>
      <c r="G75" s="238"/>
      <c r="H75" s="238"/>
      <c r="I75" s="238"/>
      <c r="J75" s="238"/>
      <c r="K75" s="238"/>
      <c r="L75" s="168" t="s">
        <v>239</v>
      </c>
      <c r="M75" s="168" t="s">
        <v>239</v>
      </c>
    </row>
    <row r="76" spans="1:13" ht="30" x14ac:dyDescent="0.25">
      <c r="A76" s="168" t="s">
        <v>290</v>
      </c>
      <c r="B76" s="140">
        <v>92398</v>
      </c>
      <c r="C76" s="145" t="s">
        <v>261</v>
      </c>
      <c r="D76" s="168" t="s">
        <v>111</v>
      </c>
      <c r="E76" s="173">
        <v>1179.92</v>
      </c>
      <c r="F76" s="238" t="s">
        <v>283</v>
      </c>
      <c r="G76" s="238"/>
      <c r="H76" s="238"/>
      <c r="I76" s="238"/>
      <c r="J76" s="238"/>
      <c r="K76" s="238"/>
      <c r="L76" s="168"/>
      <c r="M76" s="168"/>
    </row>
    <row r="77" spans="1:13" x14ac:dyDescent="0.25">
      <c r="A77" s="134">
        <v>6</v>
      </c>
      <c r="B77" s="134"/>
      <c r="C77" s="135" t="s">
        <v>127</v>
      </c>
      <c r="D77" s="134"/>
      <c r="E77" s="169"/>
      <c r="F77" s="178"/>
      <c r="G77" s="185"/>
      <c r="H77" s="185"/>
      <c r="I77" s="185"/>
      <c r="J77" s="185"/>
      <c r="K77" s="179"/>
      <c r="L77" s="166">
        <v>6</v>
      </c>
      <c r="M77" s="166">
        <v>6</v>
      </c>
    </row>
    <row r="78" spans="1:13" ht="45" x14ac:dyDescent="0.25">
      <c r="A78" s="139" t="s">
        <v>22</v>
      </c>
      <c r="B78" s="144">
        <v>102512</v>
      </c>
      <c r="C78" s="145" t="s">
        <v>80</v>
      </c>
      <c r="D78" s="144" t="s">
        <v>81</v>
      </c>
      <c r="E78" s="172"/>
      <c r="F78" s="238"/>
      <c r="G78" s="238"/>
      <c r="H78" s="238"/>
      <c r="I78" s="238"/>
      <c r="J78" s="238"/>
      <c r="K78" s="238"/>
      <c r="L78" s="168" t="s">
        <v>22</v>
      </c>
      <c r="M78" s="168" t="s">
        <v>22</v>
      </c>
    </row>
    <row r="79" spans="1:13" ht="30" x14ac:dyDescent="0.25">
      <c r="A79" s="139" t="s">
        <v>24</v>
      </c>
      <c r="B79" s="144">
        <v>102513</v>
      </c>
      <c r="C79" s="145" t="s">
        <v>82</v>
      </c>
      <c r="D79" s="144" t="s">
        <v>111</v>
      </c>
      <c r="E79" s="172"/>
      <c r="F79" s="238"/>
      <c r="G79" s="238"/>
      <c r="H79" s="238"/>
      <c r="I79" s="238"/>
      <c r="J79" s="238"/>
      <c r="K79" s="238"/>
      <c r="L79" s="168" t="s">
        <v>24</v>
      </c>
      <c r="M79" s="168" t="s">
        <v>24</v>
      </c>
    </row>
    <row r="80" spans="1:13" ht="30" x14ac:dyDescent="0.25">
      <c r="A80" s="139" t="s">
        <v>26</v>
      </c>
      <c r="B80" s="144">
        <v>102509</v>
      </c>
      <c r="C80" s="145" t="s">
        <v>83</v>
      </c>
      <c r="D80" s="144" t="s">
        <v>111</v>
      </c>
      <c r="E80" s="172"/>
      <c r="F80" s="238"/>
      <c r="G80" s="238"/>
      <c r="H80" s="238"/>
      <c r="I80" s="238"/>
      <c r="J80" s="238"/>
      <c r="K80" s="238"/>
      <c r="L80" s="168" t="s">
        <v>26</v>
      </c>
      <c r="M80" s="168" t="s">
        <v>26</v>
      </c>
    </row>
    <row r="81" spans="1:13" x14ac:dyDescent="0.25">
      <c r="A81" s="139" t="s">
        <v>29</v>
      </c>
      <c r="B81" s="144">
        <v>102498</v>
      </c>
      <c r="C81" s="145" t="s">
        <v>84</v>
      </c>
      <c r="D81" s="139" t="s">
        <v>81</v>
      </c>
      <c r="E81" s="172">
        <v>260</v>
      </c>
      <c r="F81" s="238"/>
      <c r="G81" s="238"/>
      <c r="H81" s="238"/>
      <c r="I81" s="238"/>
      <c r="J81" s="238"/>
      <c r="K81" s="238"/>
      <c r="L81" s="168" t="s">
        <v>29</v>
      </c>
      <c r="M81" s="168" t="s">
        <v>29</v>
      </c>
    </row>
    <row r="82" spans="1:13" ht="30" x14ac:dyDescent="0.25">
      <c r="A82" s="139" t="s">
        <v>240</v>
      </c>
      <c r="B82" s="144" t="s">
        <v>85</v>
      </c>
      <c r="C82" s="145" t="s">
        <v>86</v>
      </c>
      <c r="D82" s="139" t="s">
        <v>4</v>
      </c>
      <c r="E82" s="172"/>
      <c r="F82" s="238"/>
      <c r="G82" s="238"/>
      <c r="H82" s="238"/>
      <c r="I82" s="238"/>
      <c r="J82" s="238"/>
      <c r="K82" s="238"/>
      <c r="L82" s="168" t="s">
        <v>240</v>
      </c>
      <c r="M82" s="168" t="s">
        <v>240</v>
      </c>
    </row>
    <row r="83" spans="1:13" ht="30" x14ac:dyDescent="0.25">
      <c r="A83" s="139" t="s">
        <v>241</v>
      </c>
      <c r="B83" s="144" t="s">
        <v>87</v>
      </c>
      <c r="C83" s="145" t="s">
        <v>88</v>
      </c>
      <c r="D83" s="139" t="s">
        <v>4</v>
      </c>
      <c r="E83" s="172"/>
      <c r="F83" s="238"/>
      <c r="G83" s="238"/>
      <c r="H83" s="238"/>
      <c r="I83" s="238"/>
      <c r="J83" s="238"/>
      <c r="K83" s="238"/>
      <c r="L83" s="168" t="s">
        <v>241</v>
      </c>
      <c r="M83" s="168" t="s">
        <v>241</v>
      </c>
    </row>
    <row r="84" spans="1:13" x14ac:dyDescent="0.25">
      <c r="A84" s="139" t="s">
        <v>242</v>
      </c>
      <c r="B84" s="144" t="s">
        <v>89</v>
      </c>
      <c r="C84" s="145" t="s">
        <v>90</v>
      </c>
      <c r="D84" s="139" t="s">
        <v>4</v>
      </c>
      <c r="E84" s="172"/>
      <c r="F84" s="238"/>
      <c r="G84" s="238"/>
      <c r="H84" s="238"/>
      <c r="I84" s="238"/>
      <c r="J84" s="238"/>
      <c r="K84" s="238"/>
      <c r="L84" s="168" t="s">
        <v>242</v>
      </c>
      <c r="M84" s="168" t="s">
        <v>242</v>
      </c>
    </row>
    <row r="85" spans="1:13" ht="30" x14ac:dyDescent="0.25">
      <c r="A85" s="139" t="s">
        <v>243</v>
      </c>
      <c r="B85" s="144" t="s">
        <v>91</v>
      </c>
      <c r="C85" s="145" t="s">
        <v>92</v>
      </c>
      <c r="D85" s="139" t="s">
        <v>4</v>
      </c>
      <c r="E85" s="172"/>
      <c r="F85" s="238"/>
      <c r="G85" s="238"/>
      <c r="H85" s="238"/>
      <c r="I85" s="238"/>
      <c r="J85" s="238"/>
      <c r="K85" s="238"/>
      <c r="L85" s="168" t="s">
        <v>243</v>
      </c>
      <c r="M85" s="168" t="s">
        <v>243</v>
      </c>
    </row>
    <row r="86" spans="1:13" ht="30" x14ac:dyDescent="0.25">
      <c r="A86" s="139" t="s">
        <v>244</v>
      </c>
      <c r="B86" s="144" t="s">
        <v>93</v>
      </c>
      <c r="C86" s="145" t="s">
        <v>94</v>
      </c>
      <c r="D86" s="139" t="s">
        <v>4</v>
      </c>
      <c r="E86" s="172"/>
      <c r="F86" s="238"/>
      <c r="G86" s="238"/>
      <c r="H86" s="238"/>
      <c r="I86" s="238"/>
      <c r="J86" s="238"/>
      <c r="K86" s="238"/>
      <c r="L86" s="168" t="s">
        <v>244</v>
      </c>
      <c r="M86" s="168" t="s">
        <v>244</v>
      </c>
    </row>
    <row r="87" spans="1:13" ht="30" x14ac:dyDescent="0.25">
      <c r="A87" s="139" t="s">
        <v>245</v>
      </c>
      <c r="B87" s="144" t="s">
        <v>91</v>
      </c>
      <c r="C87" s="145" t="s">
        <v>95</v>
      </c>
      <c r="D87" s="139" t="s">
        <v>4</v>
      </c>
      <c r="E87" s="172"/>
      <c r="F87" s="238"/>
      <c r="G87" s="238"/>
      <c r="H87" s="238"/>
      <c r="I87" s="238"/>
      <c r="J87" s="238"/>
      <c r="K87" s="238"/>
      <c r="L87" s="168" t="s">
        <v>245</v>
      </c>
      <c r="M87" s="168" t="s">
        <v>245</v>
      </c>
    </row>
    <row r="88" spans="1:13" x14ac:dyDescent="0.25">
      <c r="A88" s="139" t="s">
        <v>246</v>
      </c>
      <c r="B88" s="144" t="s">
        <v>247</v>
      </c>
      <c r="C88" s="145" t="s">
        <v>248</v>
      </c>
      <c r="D88" s="139" t="s">
        <v>4</v>
      </c>
      <c r="E88" s="172"/>
      <c r="F88" s="238"/>
      <c r="G88" s="238"/>
      <c r="H88" s="238"/>
      <c r="I88" s="238"/>
      <c r="J88" s="238"/>
      <c r="K88" s="238"/>
      <c r="L88" s="168" t="s">
        <v>246</v>
      </c>
      <c r="M88" s="168" t="s">
        <v>246</v>
      </c>
    </row>
    <row r="89" spans="1:13" x14ac:dyDescent="0.25">
      <c r="A89" s="139" t="s">
        <v>249</v>
      </c>
      <c r="B89" s="144" t="s">
        <v>96</v>
      </c>
      <c r="C89" s="145" t="s">
        <v>97</v>
      </c>
      <c r="D89" s="132" t="s">
        <v>2</v>
      </c>
      <c r="E89" s="205"/>
      <c r="F89" s="238"/>
      <c r="G89" s="238"/>
      <c r="H89" s="238"/>
      <c r="I89" s="238"/>
      <c r="J89" s="238"/>
      <c r="K89" s="238"/>
      <c r="L89" s="168" t="s">
        <v>249</v>
      </c>
      <c r="M89" s="168" t="s">
        <v>249</v>
      </c>
    </row>
    <row r="90" spans="1:13" x14ac:dyDescent="0.25">
      <c r="A90" s="134">
        <v>7</v>
      </c>
      <c r="B90" s="134"/>
      <c r="C90" s="135" t="s">
        <v>250</v>
      </c>
      <c r="D90" s="134"/>
      <c r="E90" s="165"/>
      <c r="F90" s="178"/>
      <c r="G90" s="185"/>
      <c r="H90" s="185"/>
      <c r="I90" s="185"/>
      <c r="J90" s="185"/>
      <c r="K90" s="179"/>
      <c r="L90" s="166">
        <v>7</v>
      </c>
      <c r="M90" s="166">
        <v>7</v>
      </c>
    </row>
    <row r="91" spans="1:13" x14ac:dyDescent="0.25">
      <c r="A91" s="139" t="s">
        <v>251</v>
      </c>
      <c r="B91" s="140">
        <v>88249</v>
      </c>
      <c r="C91" s="140" t="s">
        <v>98</v>
      </c>
      <c r="D91" s="139" t="s">
        <v>99</v>
      </c>
      <c r="E91" s="173">
        <v>30</v>
      </c>
      <c r="F91" s="238" t="s">
        <v>79</v>
      </c>
      <c r="G91" s="238"/>
      <c r="H91" s="238"/>
      <c r="I91" s="238"/>
      <c r="J91" s="238"/>
      <c r="K91" s="238"/>
      <c r="L91" s="168" t="s">
        <v>251</v>
      </c>
      <c r="M91" s="168" t="s">
        <v>251</v>
      </c>
    </row>
    <row r="92" spans="1:13" x14ac:dyDescent="0.25">
      <c r="A92" s="139" t="s">
        <v>252</v>
      </c>
      <c r="B92" s="140">
        <v>88321</v>
      </c>
      <c r="C92" s="140" t="s">
        <v>100</v>
      </c>
      <c r="D92" s="139" t="s">
        <v>99</v>
      </c>
      <c r="E92" s="173">
        <v>30</v>
      </c>
      <c r="F92" s="238" t="s">
        <v>79</v>
      </c>
      <c r="G92" s="238"/>
      <c r="H92" s="238"/>
      <c r="I92" s="238"/>
      <c r="J92" s="238"/>
      <c r="K92" s="238"/>
      <c r="L92" s="168" t="s">
        <v>252</v>
      </c>
      <c r="M92" s="168" t="s">
        <v>252</v>
      </c>
    </row>
    <row r="93" spans="1:13" x14ac:dyDescent="0.25">
      <c r="A93" s="139" t="s">
        <v>253</v>
      </c>
      <c r="B93" s="140">
        <v>90781</v>
      </c>
      <c r="C93" s="146" t="s">
        <v>101</v>
      </c>
      <c r="D93" s="139" t="s">
        <v>99</v>
      </c>
      <c r="E93" s="173">
        <v>80</v>
      </c>
      <c r="F93" s="238" t="s">
        <v>79</v>
      </c>
      <c r="G93" s="238"/>
      <c r="H93" s="238"/>
      <c r="I93" s="238"/>
      <c r="J93" s="238"/>
      <c r="K93" s="238"/>
      <c r="L93" s="168" t="s">
        <v>253</v>
      </c>
      <c r="M93" s="168" t="s">
        <v>253</v>
      </c>
    </row>
    <row r="94" spans="1:13" x14ac:dyDescent="0.25">
      <c r="A94" s="139" t="s">
        <v>254</v>
      </c>
      <c r="B94" s="140">
        <v>88253</v>
      </c>
      <c r="C94" s="146" t="s">
        <v>102</v>
      </c>
      <c r="D94" s="139" t="s">
        <v>99</v>
      </c>
      <c r="E94" s="173">
        <v>80</v>
      </c>
      <c r="F94" s="238" t="s">
        <v>79</v>
      </c>
      <c r="G94" s="238"/>
      <c r="H94" s="238"/>
      <c r="I94" s="238"/>
      <c r="J94" s="238"/>
      <c r="K94" s="238"/>
      <c r="L94" s="168" t="s">
        <v>254</v>
      </c>
      <c r="M94" s="168" t="s">
        <v>254</v>
      </c>
    </row>
    <row r="95" spans="1:13" x14ac:dyDescent="0.25">
      <c r="A95" s="134">
        <v>8</v>
      </c>
      <c r="B95" s="134"/>
      <c r="C95" s="135" t="s">
        <v>255</v>
      </c>
      <c r="D95" s="134"/>
      <c r="E95" s="165"/>
      <c r="F95" s="182"/>
      <c r="G95" s="186"/>
      <c r="H95" s="186"/>
      <c r="I95" s="186"/>
      <c r="J95" s="186"/>
      <c r="K95" s="183"/>
      <c r="L95" s="166">
        <v>8</v>
      </c>
      <c r="M95" s="166">
        <v>8</v>
      </c>
    </row>
    <row r="96" spans="1:13" ht="25.5" x14ac:dyDescent="0.25">
      <c r="A96" s="139" t="s">
        <v>256</v>
      </c>
      <c r="B96" s="140">
        <v>94273</v>
      </c>
      <c r="C96" s="140" t="s">
        <v>257</v>
      </c>
      <c r="D96" s="139" t="s">
        <v>81</v>
      </c>
      <c r="E96" s="173">
        <v>262</v>
      </c>
      <c r="F96" s="238" t="s">
        <v>283</v>
      </c>
      <c r="G96" s="238"/>
      <c r="H96" s="238"/>
      <c r="I96" s="238"/>
      <c r="J96" s="238"/>
      <c r="K96" s="238"/>
      <c r="L96" s="168" t="s">
        <v>256</v>
      </c>
      <c r="M96" s="168" t="s">
        <v>256</v>
      </c>
    </row>
    <row r="97" spans="1:13" x14ac:dyDescent="0.25">
      <c r="A97" s="168" t="s">
        <v>258</v>
      </c>
      <c r="B97" s="140">
        <v>98504</v>
      </c>
      <c r="C97" s="140" t="s">
        <v>259</v>
      </c>
      <c r="D97" s="139" t="s">
        <v>111</v>
      </c>
      <c r="E97" s="173">
        <v>1560</v>
      </c>
      <c r="F97" s="238" t="s">
        <v>286</v>
      </c>
      <c r="G97" s="238"/>
      <c r="H97" s="238"/>
      <c r="I97" s="238"/>
      <c r="J97" s="238"/>
      <c r="K97" s="238"/>
      <c r="L97" s="168" t="s">
        <v>258</v>
      </c>
      <c r="M97" s="168" t="s">
        <v>258</v>
      </c>
    </row>
    <row r="98" spans="1:13" ht="30" x14ac:dyDescent="0.25">
      <c r="A98" s="168" t="s">
        <v>260</v>
      </c>
      <c r="B98" s="144">
        <v>92396</v>
      </c>
      <c r="C98" s="145" t="s">
        <v>263</v>
      </c>
      <c r="D98" s="139" t="s">
        <v>111</v>
      </c>
      <c r="E98" s="173">
        <v>0</v>
      </c>
      <c r="F98" s="238" t="s">
        <v>279</v>
      </c>
      <c r="G98" s="238"/>
      <c r="H98" s="238"/>
      <c r="I98" s="238"/>
      <c r="J98" s="238"/>
      <c r="K98" s="238"/>
      <c r="L98" s="168" t="s">
        <v>262</v>
      </c>
      <c r="M98" s="168" t="s">
        <v>262</v>
      </c>
    </row>
    <row r="99" spans="1:13" ht="25.5" x14ac:dyDescent="0.25">
      <c r="A99" s="168" t="s">
        <v>262</v>
      </c>
      <c r="B99" s="144">
        <v>94275</v>
      </c>
      <c r="C99" s="147" t="s">
        <v>265</v>
      </c>
      <c r="D99" s="139" t="s">
        <v>81</v>
      </c>
      <c r="E99" s="173">
        <v>0</v>
      </c>
      <c r="F99" s="238" t="s">
        <v>279</v>
      </c>
      <c r="G99" s="238"/>
      <c r="H99" s="238"/>
      <c r="I99" s="238"/>
      <c r="J99" s="238"/>
      <c r="K99" s="238"/>
      <c r="L99" s="168" t="s">
        <v>264</v>
      </c>
      <c r="M99" s="168" t="s">
        <v>264</v>
      </c>
    </row>
    <row r="100" spans="1:13" x14ac:dyDescent="0.25">
      <c r="E100" s="173"/>
      <c r="F100" s="170"/>
      <c r="G100" s="170"/>
      <c r="H100" s="171"/>
      <c r="I100" s="176"/>
      <c r="J100" s="177"/>
      <c r="K100" s="170"/>
    </row>
    <row r="101" spans="1:13" x14ac:dyDescent="0.25">
      <c r="E101" s="173"/>
      <c r="F101" s="170"/>
      <c r="G101" s="170"/>
      <c r="H101" s="171"/>
      <c r="I101" s="176"/>
      <c r="J101" s="177"/>
      <c r="K101" s="170"/>
    </row>
  </sheetData>
  <mergeCells count="99">
    <mergeCell ref="F79:K79"/>
    <mergeCell ref="F80:K80"/>
    <mergeCell ref="F81:K81"/>
    <mergeCell ref="F82:K82"/>
    <mergeCell ref="F84:K84"/>
    <mergeCell ref="F83:K83"/>
    <mergeCell ref="F85:K85"/>
    <mergeCell ref="F86:K86"/>
    <mergeCell ref="F87:K87"/>
    <mergeCell ref="F88:K88"/>
    <mergeCell ref="F89:K89"/>
    <mergeCell ref="F96:K96"/>
    <mergeCell ref="F91:K91"/>
    <mergeCell ref="F92:K92"/>
    <mergeCell ref="F93:K93"/>
    <mergeCell ref="F94:K94"/>
    <mergeCell ref="F99:K99"/>
    <mergeCell ref="F97:K97"/>
    <mergeCell ref="F98:K98"/>
    <mergeCell ref="F52:K52"/>
    <mergeCell ref="F53:K53"/>
    <mergeCell ref="F55:K55"/>
    <mergeCell ref="F56:K56"/>
    <mergeCell ref="F57:K57"/>
    <mergeCell ref="F58:K58"/>
    <mergeCell ref="F59:K59"/>
    <mergeCell ref="F60:K60"/>
    <mergeCell ref="F61:K61"/>
    <mergeCell ref="F54:K54"/>
    <mergeCell ref="F62:K62"/>
    <mergeCell ref="F63:K63"/>
    <mergeCell ref="F64:K64"/>
    <mergeCell ref="F65:K65"/>
    <mergeCell ref="F66:K66"/>
    <mergeCell ref="F78:K78"/>
    <mergeCell ref="F70:K70"/>
    <mergeCell ref="F71:K71"/>
    <mergeCell ref="F72:K72"/>
    <mergeCell ref="F73:K73"/>
    <mergeCell ref="F74:K74"/>
    <mergeCell ref="F75:K75"/>
    <mergeCell ref="F76:K76"/>
    <mergeCell ref="F46:K46"/>
    <mergeCell ref="F45:K45"/>
    <mergeCell ref="F44:K44"/>
    <mergeCell ref="F43:K43"/>
    <mergeCell ref="F50:K50"/>
    <mergeCell ref="F48:K48"/>
    <mergeCell ref="F32:K32"/>
    <mergeCell ref="F33:K33"/>
    <mergeCell ref="F37:K37"/>
    <mergeCell ref="F68:K68"/>
    <mergeCell ref="F69:K69"/>
    <mergeCell ref="F42:K42"/>
    <mergeCell ref="F41:K41"/>
    <mergeCell ref="F40:K40"/>
    <mergeCell ref="F39:K39"/>
    <mergeCell ref="F34:K34"/>
    <mergeCell ref="F35:K35"/>
    <mergeCell ref="F36:K36"/>
    <mergeCell ref="F51:K51"/>
    <mergeCell ref="F38:K38"/>
    <mergeCell ref="F49:K49"/>
    <mergeCell ref="F47:K47"/>
    <mergeCell ref="F31:K31"/>
    <mergeCell ref="F13:K13"/>
    <mergeCell ref="F14:K14"/>
    <mergeCell ref="F15:K15"/>
    <mergeCell ref="F16:K16"/>
    <mergeCell ref="F19:K19"/>
    <mergeCell ref="F24:K24"/>
    <mergeCell ref="F25:K25"/>
    <mergeCell ref="F17:K17"/>
    <mergeCell ref="F18:K18"/>
    <mergeCell ref="A1:K1"/>
    <mergeCell ref="A2:K2"/>
    <mergeCell ref="A3:K3"/>
    <mergeCell ref="F30:K30"/>
    <mergeCell ref="F22:K22"/>
    <mergeCell ref="F28:K28"/>
    <mergeCell ref="F29:K29"/>
    <mergeCell ref="F27:K27"/>
    <mergeCell ref="D10:D11"/>
    <mergeCell ref="E10:E11"/>
    <mergeCell ref="F10:K11"/>
    <mergeCell ref="F23:K23"/>
    <mergeCell ref="F20:K20"/>
    <mergeCell ref="F26:K26"/>
    <mergeCell ref="F21:K21"/>
    <mergeCell ref="F12:K12"/>
    <mergeCell ref="A4:K4"/>
    <mergeCell ref="A9:K9"/>
    <mergeCell ref="A10:A11"/>
    <mergeCell ref="B10:B11"/>
    <mergeCell ref="C10:C11"/>
    <mergeCell ref="B5:L5"/>
    <mergeCell ref="B6:L6"/>
    <mergeCell ref="B7:L7"/>
    <mergeCell ref="B8:L8"/>
  </mergeCells>
  <printOptions horizontalCentered="1"/>
  <pageMargins left="0.11811023622047245" right="0.11811023622047245" top="0.39370078740157483" bottom="0.39370078740157483" header="0.31496062992125984" footer="0.31496062992125984"/>
  <pageSetup paperSize="9" scale="37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1"/>
  <sheetViews>
    <sheetView view="pageBreakPreview" topLeftCell="A5" zoomScaleNormal="100" zoomScaleSheetLayoutView="100" workbookViewId="0">
      <selection activeCell="E34" sqref="E34"/>
    </sheetView>
  </sheetViews>
  <sheetFormatPr defaultRowHeight="12.75" x14ac:dyDescent="0.2"/>
  <cols>
    <col min="1" max="1" width="15.85546875" bestFit="1" customWidth="1"/>
    <col min="2" max="2" width="30" bestFit="1" customWidth="1"/>
    <col min="3" max="3" width="11.85546875" bestFit="1" customWidth="1"/>
    <col min="4" max="4" width="15" customWidth="1"/>
    <col min="5" max="7" width="15.85546875" bestFit="1" customWidth="1"/>
    <col min="8" max="8" width="14.28515625" bestFit="1" customWidth="1"/>
  </cols>
  <sheetData>
    <row r="1" spans="1:7" ht="18.75" x14ac:dyDescent="0.3">
      <c r="A1" s="249" t="s">
        <v>5</v>
      </c>
      <c r="B1" s="249"/>
      <c r="C1" s="249"/>
      <c r="D1" s="249"/>
      <c r="E1" s="249"/>
      <c r="F1" s="249"/>
      <c r="G1" s="249"/>
    </row>
    <row r="2" spans="1:7" ht="18.75" x14ac:dyDescent="0.3">
      <c r="A2" s="249" t="s">
        <v>6</v>
      </c>
      <c r="B2" s="249"/>
      <c r="C2" s="249"/>
      <c r="D2" s="249"/>
      <c r="E2" s="249"/>
      <c r="F2" s="249"/>
      <c r="G2" s="249"/>
    </row>
    <row r="3" spans="1:7" ht="18.75" x14ac:dyDescent="0.3">
      <c r="A3" s="249" t="s">
        <v>7</v>
      </c>
      <c r="B3" s="249"/>
      <c r="C3" s="249"/>
      <c r="D3" s="249"/>
      <c r="E3" s="249"/>
      <c r="F3" s="249"/>
      <c r="G3" s="249"/>
    </row>
    <row r="4" spans="1:7" ht="18.75" x14ac:dyDescent="0.3">
      <c r="A4" s="249"/>
      <c r="B4" s="249"/>
      <c r="C4" s="249"/>
      <c r="D4" s="249"/>
      <c r="E4" s="249"/>
      <c r="F4" s="249"/>
      <c r="G4" s="249"/>
    </row>
    <row r="5" spans="1:7" ht="60" customHeight="1" x14ac:dyDescent="0.3">
      <c r="A5" s="250" t="s">
        <v>309</v>
      </c>
      <c r="B5" s="250"/>
      <c r="C5" s="250"/>
      <c r="D5" s="250"/>
      <c r="E5" s="250"/>
      <c r="F5" s="250"/>
      <c r="G5" s="250"/>
    </row>
    <row r="6" spans="1:7" ht="18.75" x14ac:dyDescent="0.3">
      <c r="A6" s="249"/>
      <c r="B6" s="249"/>
      <c r="C6" s="249"/>
      <c r="D6" s="249"/>
      <c r="E6" s="249"/>
      <c r="F6" s="249"/>
      <c r="G6" s="249"/>
    </row>
    <row r="7" spans="1:7" ht="15.75" x14ac:dyDescent="0.25">
      <c r="A7" s="187" t="s">
        <v>291</v>
      </c>
      <c r="B7" s="220" t="s">
        <v>272</v>
      </c>
      <c r="C7" s="220"/>
      <c r="D7" s="220"/>
      <c r="E7" s="220"/>
      <c r="F7" s="220"/>
      <c r="G7" s="220"/>
    </row>
    <row r="8" spans="1:7" ht="15.75" x14ac:dyDescent="0.25">
      <c r="A8" s="187" t="s">
        <v>292</v>
      </c>
      <c r="B8" s="221" t="s">
        <v>310</v>
      </c>
      <c r="C8" s="221"/>
      <c r="D8" s="221"/>
      <c r="E8" s="221"/>
      <c r="F8" s="221"/>
      <c r="G8" s="221"/>
    </row>
    <row r="9" spans="1:7" ht="15.75" x14ac:dyDescent="0.25">
      <c r="A9" s="187" t="s">
        <v>293</v>
      </c>
      <c r="B9" s="221" t="s">
        <v>268</v>
      </c>
      <c r="C9" s="221"/>
      <c r="D9" s="221"/>
      <c r="E9" s="221"/>
      <c r="F9" s="221"/>
      <c r="G9" s="221"/>
    </row>
    <row r="10" spans="1:7" ht="15.75" x14ac:dyDescent="0.25">
      <c r="A10" s="187" t="s">
        <v>294</v>
      </c>
      <c r="B10" s="221">
        <v>1179.92</v>
      </c>
      <c r="C10" s="221"/>
      <c r="D10" s="221"/>
      <c r="E10" s="221"/>
      <c r="F10" s="221"/>
      <c r="G10" s="221"/>
    </row>
    <row r="11" spans="1:7" x14ac:dyDescent="0.2">
      <c r="A11" s="188"/>
      <c r="B11" s="188"/>
      <c r="C11" s="188"/>
      <c r="D11" s="188"/>
      <c r="E11" s="188"/>
      <c r="F11" s="188"/>
      <c r="G11" s="188"/>
    </row>
    <row r="12" spans="1:7" ht="15.75" x14ac:dyDescent="0.25">
      <c r="A12" s="251" t="s">
        <v>295</v>
      </c>
      <c r="B12" s="251"/>
      <c r="C12" s="251"/>
      <c r="D12" s="251"/>
      <c r="E12" s="251"/>
      <c r="F12" s="251"/>
      <c r="G12" s="251"/>
    </row>
    <row r="13" spans="1:7" x14ac:dyDescent="0.2">
      <c r="A13" s="189"/>
      <c r="B13" s="189"/>
      <c r="C13" s="189"/>
      <c r="D13" s="190" t="s">
        <v>296</v>
      </c>
      <c r="E13" s="190" t="s">
        <v>297</v>
      </c>
      <c r="F13" s="190" t="s">
        <v>298</v>
      </c>
      <c r="G13" s="190" t="s">
        <v>299</v>
      </c>
    </row>
    <row r="14" spans="1:7" ht="15" x14ac:dyDescent="0.25">
      <c r="A14" s="246">
        <v>1</v>
      </c>
      <c r="B14" s="247" t="s">
        <v>113</v>
      </c>
      <c r="C14" s="191" t="s">
        <v>300</v>
      </c>
      <c r="D14" s="192">
        <v>4914.4109999999991</v>
      </c>
      <c r="E14" s="192">
        <v>4914.4109999999991</v>
      </c>
      <c r="F14" s="192">
        <v>6552.5479999999998</v>
      </c>
      <c r="G14" s="193">
        <v>16381.369999999999</v>
      </c>
    </row>
    <row r="15" spans="1:7" ht="15" x14ac:dyDescent="0.25">
      <c r="A15" s="246"/>
      <c r="B15" s="248"/>
      <c r="C15" s="191" t="s">
        <v>301</v>
      </c>
      <c r="D15" s="194">
        <v>0.3</v>
      </c>
      <c r="E15" s="194">
        <v>0.3</v>
      </c>
      <c r="F15" s="195">
        <v>0.4</v>
      </c>
      <c r="G15" s="196">
        <v>1</v>
      </c>
    </row>
    <row r="16" spans="1:7" ht="15" x14ac:dyDescent="0.25">
      <c r="A16" s="252">
        <v>2</v>
      </c>
      <c r="B16" s="253" t="s">
        <v>117</v>
      </c>
      <c r="C16" s="197" t="s">
        <v>300</v>
      </c>
      <c r="D16" s="198">
        <v>1270.45</v>
      </c>
      <c r="E16" s="198">
        <v>0</v>
      </c>
      <c r="F16" s="198">
        <v>0</v>
      </c>
      <c r="G16" s="199">
        <v>1270.45</v>
      </c>
    </row>
    <row r="17" spans="1:8" ht="15" x14ac:dyDescent="0.25">
      <c r="A17" s="252"/>
      <c r="B17" s="254"/>
      <c r="C17" s="197" t="s">
        <v>301</v>
      </c>
      <c r="D17" s="200">
        <v>1</v>
      </c>
      <c r="E17" s="200"/>
      <c r="F17" s="200"/>
      <c r="G17" s="201">
        <v>1</v>
      </c>
    </row>
    <row r="18" spans="1:8" ht="15" x14ac:dyDescent="0.25">
      <c r="A18" s="246">
        <v>3</v>
      </c>
      <c r="B18" s="247" t="s">
        <v>153</v>
      </c>
      <c r="C18" s="191" t="s">
        <v>300</v>
      </c>
      <c r="D18" s="192">
        <v>99043.68</v>
      </c>
      <c r="E18" s="192">
        <v>99043.68</v>
      </c>
      <c r="F18" s="192">
        <v>0</v>
      </c>
      <c r="G18" s="193">
        <v>198087.36</v>
      </c>
    </row>
    <row r="19" spans="1:8" ht="15" x14ac:dyDescent="0.25">
      <c r="A19" s="246"/>
      <c r="B19" s="248"/>
      <c r="C19" s="191" t="s">
        <v>301</v>
      </c>
      <c r="D19" s="194">
        <v>0.5</v>
      </c>
      <c r="E19" s="194">
        <v>0.5</v>
      </c>
      <c r="F19" s="194"/>
      <c r="G19" s="196">
        <v>1</v>
      </c>
    </row>
    <row r="20" spans="1:8" ht="15" x14ac:dyDescent="0.25">
      <c r="A20" s="252">
        <v>4</v>
      </c>
      <c r="B20" s="253" t="s">
        <v>183</v>
      </c>
      <c r="C20" s="197" t="s">
        <v>300</v>
      </c>
      <c r="D20" s="198">
        <v>157156.95799999998</v>
      </c>
      <c r="E20" s="198">
        <v>67352.982000000004</v>
      </c>
      <c r="F20" s="198">
        <v>0</v>
      </c>
      <c r="G20" s="199">
        <v>224509.94</v>
      </c>
    </row>
    <row r="21" spans="1:8" ht="15" x14ac:dyDescent="0.25">
      <c r="A21" s="252"/>
      <c r="B21" s="254"/>
      <c r="C21" s="197" t="s">
        <v>301</v>
      </c>
      <c r="D21" s="200">
        <v>0.7</v>
      </c>
      <c r="E21" s="200">
        <v>0.3</v>
      </c>
      <c r="F21" s="200"/>
      <c r="G21" s="201">
        <v>1</v>
      </c>
    </row>
    <row r="22" spans="1:8" ht="15" x14ac:dyDescent="0.25">
      <c r="A22" s="246">
        <v>5</v>
      </c>
      <c r="B22" s="247" t="s">
        <v>302</v>
      </c>
      <c r="C22" s="191" t="s">
        <v>300</v>
      </c>
      <c r="D22" s="192">
        <v>0</v>
      </c>
      <c r="E22" s="192">
        <v>80322.645000000004</v>
      </c>
      <c r="F22" s="192">
        <v>80322.645000000004</v>
      </c>
      <c r="G22" s="193">
        <v>160645.29</v>
      </c>
    </row>
    <row r="23" spans="1:8" ht="15" x14ac:dyDescent="0.25">
      <c r="A23" s="246"/>
      <c r="B23" s="248"/>
      <c r="C23" s="191" t="s">
        <v>301</v>
      </c>
      <c r="D23" s="194"/>
      <c r="E23" s="194">
        <v>0.5</v>
      </c>
      <c r="F23" s="194">
        <v>0.5</v>
      </c>
      <c r="G23" s="196">
        <v>1</v>
      </c>
    </row>
    <row r="24" spans="1:8" ht="15" x14ac:dyDescent="0.25">
      <c r="A24" s="252">
        <v>6</v>
      </c>
      <c r="B24" s="253" t="s">
        <v>127</v>
      </c>
      <c r="C24" s="197" t="s">
        <v>300</v>
      </c>
      <c r="D24" s="198">
        <v>0</v>
      </c>
      <c r="E24" s="198">
        <v>0</v>
      </c>
      <c r="F24" s="198">
        <v>462.79999999999995</v>
      </c>
      <c r="G24" s="199">
        <v>462.79999999999995</v>
      </c>
    </row>
    <row r="25" spans="1:8" ht="15" x14ac:dyDescent="0.25">
      <c r="A25" s="252"/>
      <c r="B25" s="254"/>
      <c r="C25" s="197" t="s">
        <v>301</v>
      </c>
      <c r="D25" s="200"/>
      <c r="E25" s="200"/>
      <c r="F25" s="200">
        <v>1</v>
      </c>
      <c r="G25" s="201">
        <v>1</v>
      </c>
    </row>
    <row r="26" spans="1:8" ht="15" x14ac:dyDescent="0.25">
      <c r="A26" s="246">
        <v>7</v>
      </c>
      <c r="B26" s="247" t="s">
        <v>250</v>
      </c>
      <c r="C26" s="191" t="s">
        <v>300</v>
      </c>
      <c r="D26" s="192">
        <v>2023.5</v>
      </c>
      <c r="E26" s="192">
        <v>2023.5</v>
      </c>
      <c r="F26" s="192">
        <v>2698</v>
      </c>
      <c r="G26" s="193">
        <v>6745</v>
      </c>
    </row>
    <row r="27" spans="1:8" ht="15" x14ac:dyDescent="0.25">
      <c r="A27" s="246"/>
      <c r="B27" s="248"/>
      <c r="C27" s="191" t="s">
        <v>301</v>
      </c>
      <c r="D27" s="194">
        <v>0.3</v>
      </c>
      <c r="E27" s="194">
        <v>0.3</v>
      </c>
      <c r="F27" s="194">
        <v>0.4</v>
      </c>
      <c r="G27" s="196">
        <v>1</v>
      </c>
    </row>
    <row r="28" spans="1:8" ht="15" x14ac:dyDescent="0.25">
      <c r="A28" s="252">
        <v>8</v>
      </c>
      <c r="B28" s="253" t="s">
        <v>255</v>
      </c>
      <c r="C28" s="197" t="s">
        <v>300</v>
      </c>
      <c r="D28" s="198">
        <v>14844.07</v>
      </c>
      <c r="E28" s="198">
        <v>14844.07</v>
      </c>
      <c r="F28" s="198">
        <v>29688.14</v>
      </c>
      <c r="G28" s="199">
        <v>59376.28</v>
      </c>
    </row>
    <row r="29" spans="1:8" ht="15" x14ac:dyDescent="0.25">
      <c r="A29" s="252"/>
      <c r="B29" s="254"/>
      <c r="C29" s="197" t="s">
        <v>301</v>
      </c>
      <c r="D29" s="200">
        <v>0.25</v>
      </c>
      <c r="E29" s="200">
        <v>0.25</v>
      </c>
      <c r="F29" s="200">
        <v>0.5</v>
      </c>
      <c r="G29" s="201">
        <v>1</v>
      </c>
    </row>
    <row r="30" spans="1:8" x14ac:dyDescent="0.2">
      <c r="A30" s="255"/>
      <c r="B30" s="246" t="s">
        <v>299</v>
      </c>
      <c r="C30" s="191" t="s">
        <v>300</v>
      </c>
      <c r="D30" s="192">
        <v>279253.06899999996</v>
      </c>
      <c r="E30" s="192">
        <v>268501.288</v>
      </c>
      <c r="F30" s="192">
        <v>119724.133</v>
      </c>
      <c r="G30" s="192">
        <v>667478.49000000011</v>
      </c>
      <c r="H30" s="202">
        <f>F30+E30+D30</f>
        <v>667478.49</v>
      </c>
    </row>
    <row r="31" spans="1:8" ht="15" x14ac:dyDescent="0.25">
      <c r="A31" s="255"/>
      <c r="B31" s="246"/>
      <c r="C31" s="191" t="s">
        <v>301</v>
      </c>
      <c r="D31" s="195">
        <v>0.4183701395381294</v>
      </c>
      <c r="E31" s="195">
        <v>0.4022620833818929</v>
      </c>
      <c r="F31" s="195">
        <v>0.17936777707997748</v>
      </c>
      <c r="G31" s="196">
        <v>0.99999999999999978</v>
      </c>
    </row>
  </sheetData>
  <mergeCells count="29">
    <mergeCell ref="A28:A29"/>
    <mergeCell ref="B28:B29"/>
    <mergeCell ref="A30:A31"/>
    <mergeCell ref="B30:B31"/>
    <mergeCell ref="A22:A23"/>
    <mergeCell ref="B22:B23"/>
    <mergeCell ref="A24:A25"/>
    <mergeCell ref="B24:B25"/>
    <mergeCell ref="A26:A27"/>
    <mergeCell ref="B26:B27"/>
    <mergeCell ref="A16:A17"/>
    <mergeCell ref="B16:B17"/>
    <mergeCell ref="A18:A19"/>
    <mergeCell ref="B18:B19"/>
    <mergeCell ref="A20:A21"/>
    <mergeCell ref="B20:B21"/>
    <mergeCell ref="A14:A15"/>
    <mergeCell ref="B14:B15"/>
    <mergeCell ref="A1:G1"/>
    <mergeCell ref="A2:G2"/>
    <mergeCell ref="A3:G3"/>
    <mergeCell ref="A4:G4"/>
    <mergeCell ref="A5:G5"/>
    <mergeCell ref="A6:G6"/>
    <mergeCell ref="B7:G7"/>
    <mergeCell ref="B8:G8"/>
    <mergeCell ref="B9:G9"/>
    <mergeCell ref="B10:G10"/>
    <mergeCell ref="A12:G12"/>
  </mergeCells>
  <pageMargins left="0.511811024" right="0.511811024" top="0.78740157499999996" bottom="0.78740157499999996" header="0.31496062000000002" footer="0.31496062000000002"/>
  <pageSetup paperSize="9" scale="78" orientation="portrait" r:id="rId1"/>
  <colBreaks count="1" manualBreakCount="1">
    <brk id="7" max="1048575" man="1"/>
  </col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8"/>
  <sheetViews>
    <sheetView view="pageBreakPreview" zoomScaleNormal="100" zoomScaleSheetLayoutView="100" workbookViewId="0">
      <selection activeCell="F9" sqref="F9"/>
    </sheetView>
  </sheetViews>
  <sheetFormatPr defaultColWidth="9.140625" defaultRowHeight="15" x14ac:dyDescent="0.25"/>
  <cols>
    <col min="1" max="1" width="28.140625" style="78" customWidth="1"/>
    <col min="2" max="2" width="9.140625" style="78"/>
    <col min="3" max="5" width="14.28515625" style="78" bestFit="1" customWidth="1"/>
    <col min="6" max="6" width="13.7109375" style="78" bestFit="1" customWidth="1"/>
    <col min="7" max="7" width="4.42578125" style="78" customWidth="1"/>
    <col min="8" max="8" width="8" style="78" customWidth="1"/>
    <col min="9" max="16384" width="9.140625" style="78"/>
  </cols>
  <sheetData>
    <row r="1" spans="1:8" ht="31.5" x14ac:dyDescent="0.5">
      <c r="A1" s="256" t="s">
        <v>58</v>
      </c>
      <c r="B1" s="257"/>
      <c r="C1" s="257"/>
      <c r="D1" s="257"/>
      <c r="E1" s="257"/>
      <c r="F1" s="257"/>
      <c r="G1" s="257"/>
      <c r="H1" s="258"/>
    </row>
    <row r="2" spans="1:8" ht="23.25" x14ac:dyDescent="0.35">
      <c r="A2" s="259" t="s">
        <v>64</v>
      </c>
      <c r="B2" s="260"/>
      <c r="C2" s="260"/>
      <c r="D2" s="260"/>
      <c r="E2" s="260"/>
      <c r="F2" s="260"/>
      <c r="G2" s="260"/>
      <c r="H2" s="261"/>
    </row>
    <row r="3" spans="1:8" x14ac:dyDescent="0.25">
      <c r="A3" s="262"/>
      <c r="B3" s="263"/>
      <c r="C3" s="263"/>
      <c r="D3" s="263"/>
      <c r="E3" s="263"/>
      <c r="F3" s="263"/>
      <c r="G3" s="263"/>
      <c r="H3" s="264"/>
    </row>
    <row r="4" spans="1:8" ht="23.25" x14ac:dyDescent="0.35">
      <c r="A4" s="265" t="s">
        <v>59</v>
      </c>
      <c r="B4" s="266"/>
      <c r="C4" s="266"/>
      <c r="D4" s="266"/>
      <c r="E4" s="266"/>
      <c r="F4" s="266"/>
      <c r="G4" s="266"/>
      <c r="H4" s="267"/>
    </row>
    <row r="5" spans="1:8" ht="28.9" customHeight="1" x14ac:dyDescent="0.25">
      <c r="A5" s="268"/>
      <c r="B5" s="269"/>
      <c r="C5" s="269"/>
      <c r="D5" s="269"/>
      <c r="E5" s="269"/>
      <c r="F5" s="269"/>
      <c r="G5" s="269"/>
      <c r="H5" s="270"/>
    </row>
    <row r="6" spans="1:8" x14ac:dyDescent="0.25">
      <c r="A6" s="95"/>
      <c r="B6" s="96"/>
      <c r="C6" s="96"/>
      <c r="D6" s="96"/>
      <c r="E6" s="96"/>
      <c r="F6" s="96"/>
      <c r="G6" s="96"/>
      <c r="H6" s="97"/>
    </row>
    <row r="7" spans="1:8" x14ac:dyDescent="0.25">
      <c r="A7" s="98"/>
      <c r="B7" s="100" t="s">
        <v>60</v>
      </c>
      <c r="C7" s="100">
        <v>1</v>
      </c>
      <c r="D7" s="100">
        <v>2</v>
      </c>
      <c r="E7" s="100">
        <v>3</v>
      </c>
      <c r="F7" s="113" t="s">
        <v>65</v>
      </c>
      <c r="G7" s="81"/>
      <c r="H7" s="99"/>
    </row>
    <row r="8" spans="1:8" x14ac:dyDescent="0.25">
      <c r="A8" s="98"/>
      <c r="B8" s="100" t="s">
        <v>61</v>
      </c>
      <c r="C8" s="114">
        <f>$F$8/3</f>
        <v>0.33333333333333331</v>
      </c>
      <c r="D8" s="114">
        <f t="shared" ref="D8:E8" si="0">$F$8/3</f>
        <v>0.33333333333333331</v>
      </c>
      <c r="E8" s="114">
        <f t="shared" si="0"/>
        <v>0.33333333333333331</v>
      </c>
      <c r="F8" s="115">
        <v>1</v>
      </c>
      <c r="G8" s="81"/>
      <c r="H8" s="99"/>
    </row>
    <row r="9" spans="1:8" x14ac:dyDescent="0.25">
      <c r="A9" s="98"/>
      <c r="B9" s="100" t="s">
        <v>63</v>
      </c>
      <c r="C9" s="102">
        <f>$F$9/3</f>
        <v>0</v>
      </c>
      <c r="D9" s="102">
        <f t="shared" ref="D9:E9" si="1">$F$9/3</f>
        <v>0</v>
      </c>
      <c r="E9" s="102">
        <f t="shared" si="1"/>
        <v>0</v>
      </c>
      <c r="F9" s="102">
        <f>ORÇAMENTO!J78</f>
        <v>0</v>
      </c>
      <c r="G9" s="81"/>
      <c r="H9" s="99"/>
    </row>
    <row r="10" spans="1:8" x14ac:dyDescent="0.25">
      <c r="A10" s="98"/>
      <c r="B10"/>
      <c r="C10"/>
      <c r="D10"/>
      <c r="E10"/>
      <c r="F10"/>
      <c r="G10"/>
      <c r="H10"/>
    </row>
    <row r="11" spans="1:8" x14ac:dyDescent="0.25">
      <c r="A11"/>
      <c r="B11"/>
      <c r="C11"/>
      <c r="D11"/>
      <c r="E11"/>
      <c r="F11"/>
      <c r="G11"/>
      <c r="H11"/>
    </row>
    <row r="12" spans="1:8" x14ac:dyDescent="0.25">
      <c r="A12"/>
      <c r="B12"/>
      <c r="C12"/>
      <c r="D12"/>
      <c r="E12"/>
      <c r="F12"/>
      <c r="G12"/>
      <c r="H12"/>
    </row>
    <row r="13" spans="1:8" x14ac:dyDescent="0.25">
      <c r="A13"/>
      <c r="G13"/>
      <c r="H13"/>
    </row>
    <row r="14" spans="1:8" x14ac:dyDescent="0.25">
      <c r="B14" s="81"/>
      <c r="C14" s="81"/>
      <c r="D14" s="81"/>
    </row>
    <row r="15" spans="1:8" ht="15.75" x14ac:dyDescent="0.25">
      <c r="B15" s="101"/>
      <c r="C15" s="101"/>
      <c r="D15" s="101"/>
    </row>
    <row r="16" spans="1:8" ht="15.75" x14ac:dyDescent="0.25">
      <c r="B16" s="101"/>
      <c r="C16" s="101"/>
      <c r="D16" s="101"/>
    </row>
    <row r="17" spans="2:4" ht="15.75" x14ac:dyDescent="0.25">
      <c r="B17" s="101"/>
      <c r="C17" s="101"/>
      <c r="D17" s="101"/>
    </row>
    <row r="18" spans="2:4" ht="15.75" x14ac:dyDescent="0.25">
      <c r="B18" s="101"/>
      <c r="C18" s="101"/>
      <c r="D18" s="101"/>
    </row>
  </sheetData>
  <mergeCells count="5">
    <mergeCell ref="A1:H1"/>
    <mergeCell ref="A2:H2"/>
    <mergeCell ref="A3:H3"/>
    <mergeCell ref="A4:H4"/>
    <mergeCell ref="A5:H5"/>
  </mergeCells>
  <printOptions horizontalCentered="1"/>
  <pageMargins left="0.23622047244094491" right="0.23622047244094491" top="0.19685039370078741" bottom="0.19685039370078741" header="0.31496062992125984" footer="0.31496062992125984"/>
  <pageSetup paperSize="9" scale="95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0"/>
  <sheetViews>
    <sheetView view="pageBreakPreview" zoomScaleNormal="100" zoomScaleSheetLayoutView="100" workbookViewId="0">
      <selection activeCell="C14" sqref="C14"/>
    </sheetView>
  </sheetViews>
  <sheetFormatPr defaultColWidth="9.140625" defaultRowHeight="15" x14ac:dyDescent="0.25"/>
  <cols>
    <col min="1" max="1" width="9.28515625" style="2" bestFit="1" customWidth="1"/>
    <col min="2" max="2" width="9.140625" style="2"/>
    <col min="3" max="3" width="72.5703125" style="2" bestFit="1" customWidth="1"/>
    <col min="4" max="4" width="12" style="2" bestFit="1" customWidth="1"/>
    <col min="5" max="8" width="0" style="2" hidden="1" customWidth="1"/>
    <col min="9" max="16384" width="9.140625" style="2"/>
  </cols>
  <sheetData>
    <row r="1" spans="1:15" ht="30" x14ac:dyDescent="0.4">
      <c r="A1" s="274" t="s">
        <v>5</v>
      </c>
      <c r="B1" s="275"/>
      <c r="C1" s="275"/>
      <c r="D1" s="275"/>
      <c r="E1" s="275"/>
      <c r="F1" s="275"/>
      <c r="G1" s="275"/>
      <c r="H1" s="18"/>
      <c r="I1" s="18"/>
      <c r="J1" s="19"/>
    </row>
    <row r="2" spans="1:15" ht="23.25" x14ac:dyDescent="0.35">
      <c r="A2" s="276" t="s">
        <v>6</v>
      </c>
      <c r="B2" s="277"/>
      <c r="C2" s="277"/>
      <c r="D2" s="277"/>
      <c r="E2" s="277"/>
      <c r="F2" s="277"/>
      <c r="G2" s="277"/>
      <c r="H2" s="20"/>
      <c r="I2" s="20"/>
      <c r="J2" s="21"/>
    </row>
    <row r="3" spans="1:15" ht="18.75" x14ac:dyDescent="0.3">
      <c r="A3" s="278" t="s">
        <v>7</v>
      </c>
      <c r="B3" s="279"/>
      <c r="C3" s="279"/>
      <c r="D3" s="279"/>
      <c r="E3" s="279"/>
      <c r="F3" s="279"/>
      <c r="G3" s="279"/>
      <c r="H3" s="22"/>
      <c r="I3" s="22"/>
    </row>
    <row r="4" spans="1:15" ht="53.25" customHeight="1" x14ac:dyDescent="0.3">
      <c r="A4" s="280" t="s">
        <v>62</v>
      </c>
      <c r="B4" s="280"/>
      <c r="C4" s="280"/>
      <c r="D4" s="280"/>
      <c r="E4" s="280"/>
      <c r="F4" s="280"/>
      <c r="G4" s="280"/>
      <c r="H4" s="23"/>
      <c r="I4" s="23"/>
    </row>
    <row r="5" spans="1:15" ht="47.25" customHeight="1" x14ac:dyDescent="0.3">
      <c r="A5" s="281" t="s">
        <v>8</v>
      </c>
      <c r="B5" s="281"/>
      <c r="C5" s="281"/>
      <c r="D5" s="281"/>
      <c r="E5" s="19"/>
      <c r="F5" s="19"/>
      <c r="G5" s="19"/>
      <c r="H5" s="19"/>
      <c r="I5" s="19"/>
    </row>
    <row r="6" spans="1:15" ht="15.75" x14ac:dyDescent="0.25">
      <c r="A6" s="282"/>
      <c r="B6" s="283"/>
      <c r="C6" s="283"/>
      <c r="D6" s="284"/>
      <c r="E6" s="21"/>
      <c r="F6" s="21"/>
      <c r="G6" s="21"/>
      <c r="H6" s="21"/>
      <c r="I6" s="21"/>
    </row>
    <row r="7" spans="1:15" x14ac:dyDescent="0.25">
      <c r="A7" s="24"/>
      <c r="B7" s="25"/>
      <c r="C7" s="25"/>
      <c r="D7" s="26"/>
    </row>
    <row r="8" spans="1:15" ht="15.75" x14ac:dyDescent="0.25">
      <c r="A8" s="27"/>
      <c r="B8" s="28"/>
      <c r="C8" s="29" t="s">
        <v>9</v>
      </c>
      <c r="D8" s="30"/>
    </row>
    <row r="9" spans="1:15" ht="15.75" x14ac:dyDescent="0.25">
      <c r="A9" s="31">
        <v>1</v>
      </c>
      <c r="B9" s="28" t="s">
        <v>10</v>
      </c>
      <c r="C9" s="32" t="s">
        <v>11</v>
      </c>
      <c r="D9" s="33">
        <v>4.2299999999999997E-2</v>
      </c>
      <c r="E9" s="2">
        <v>3.8</v>
      </c>
      <c r="F9" s="2">
        <v>4.67</v>
      </c>
      <c r="G9" s="2">
        <f>E9+F9</f>
        <v>8.4699999999999989</v>
      </c>
      <c r="H9" s="2">
        <f>G9/2</f>
        <v>4.2349999999999994</v>
      </c>
    </row>
    <row r="10" spans="1:15" ht="15.75" x14ac:dyDescent="0.25">
      <c r="A10" s="31">
        <v>2</v>
      </c>
      <c r="B10" s="28" t="s">
        <v>12</v>
      </c>
      <c r="C10" s="32" t="s">
        <v>13</v>
      </c>
      <c r="D10" s="33">
        <v>5.3E-3</v>
      </c>
      <c r="E10" s="2">
        <v>0.32</v>
      </c>
      <c r="F10" s="2">
        <v>0.74</v>
      </c>
      <c r="G10" s="2">
        <f>E10+F10</f>
        <v>1.06</v>
      </c>
      <c r="H10" s="2">
        <f>G10/2</f>
        <v>0.53</v>
      </c>
    </row>
    <row r="11" spans="1:15" ht="15.75" x14ac:dyDescent="0.25">
      <c r="A11" s="31">
        <v>3</v>
      </c>
      <c r="B11" s="28" t="s">
        <v>14</v>
      </c>
      <c r="C11" s="32" t="s">
        <v>15</v>
      </c>
      <c r="D11" s="33">
        <v>7.4000000000000003E-3</v>
      </c>
      <c r="E11" s="2">
        <v>0.5</v>
      </c>
      <c r="F11" s="2">
        <v>0.97</v>
      </c>
      <c r="G11" s="2">
        <f>E11+F11</f>
        <v>1.47</v>
      </c>
      <c r="H11" s="2">
        <f>G11/2</f>
        <v>0.73499999999999999</v>
      </c>
    </row>
    <row r="12" spans="1:15" ht="15.75" x14ac:dyDescent="0.25">
      <c r="A12" s="31">
        <v>4</v>
      </c>
      <c r="B12" s="28" t="s">
        <v>16</v>
      </c>
      <c r="C12" s="32" t="s">
        <v>17</v>
      </c>
      <c r="D12" s="33">
        <v>1.12E-2</v>
      </c>
      <c r="E12" s="2">
        <v>1.02</v>
      </c>
      <c r="F12" s="2">
        <v>1.21</v>
      </c>
      <c r="G12" s="2">
        <f>E12+F12</f>
        <v>2.23</v>
      </c>
      <c r="H12" s="2">
        <f>G12/2</f>
        <v>1.115</v>
      </c>
    </row>
    <row r="13" spans="1:15" ht="15.75" x14ac:dyDescent="0.25">
      <c r="A13" s="34">
        <v>5</v>
      </c>
      <c r="B13" s="29" t="s">
        <v>18</v>
      </c>
      <c r="C13" s="32" t="s">
        <v>19</v>
      </c>
      <c r="D13" s="33">
        <v>7.6700000000000004E-2</v>
      </c>
      <c r="E13" s="2">
        <v>6.64</v>
      </c>
      <c r="F13" s="2">
        <v>8.69</v>
      </c>
      <c r="G13" s="2">
        <f>E13+F13</f>
        <v>15.329999999999998</v>
      </c>
      <c r="H13" s="2">
        <f>G13/2</f>
        <v>7.6649999999999991</v>
      </c>
    </row>
    <row r="14" spans="1:15" ht="15.75" x14ac:dyDescent="0.25">
      <c r="A14" s="34">
        <v>6</v>
      </c>
      <c r="B14" s="29" t="s">
        <v>20</v>
      </c>
      <c r="C14" s="32" t="s">
        <v>21</v>
      </c>
      <c r="D14" s="33">
        <f>D15+D16+D17+D18</f>
        <v>8.5499999999999993E-2</v>
      </c>
    </row>
    <row r="15" spans="1:15" ht="15.75" x14ac:dyDescent="0.25">
      <c r="A15" s="34" t="s">
        <v>22</v>
      </c>
      <c r="B15" s="28" t="s">
        <v>23</v>
      </c>
      <c r="C15" s="35" t="s">
        <v>23</v>
      </c>
      <c r="D15" s="36">
        <v>6.4999999999999997E-3</v>
      </c>
    </row>
    <row r="16" spans="1:15" ht="15.75" x14ac:dyDescent="0.25">
      <c r="A16" s="34" t="s">
        <v>24</v>
      </c>
      <c r="B16" s="28" t="s">
        <v>25</v>
      </c>
      <c r="C16" s="35" t="s">
        <v>25</v>
      </c>
      <c r="D16" s="36">
        <v>0.03</v>
      </c>
      <c r="J16" s="37"/>
      <c r="K16" s="37"/>
      <c r="L16" s="37"/>
      <c r="M16" s="37"/>
      <c r="N16" s="37"/>
      <c r="O16" s="37"/>
    </row>
    <row r="17" spans="1:15" ht="15.75" x14ac:dyDescent="0.25">
      <c r="A17" s="34" t="s">
        <v>26</v>
      </c>
      <c r="B17" s="28" t="s">
        <v>27</v>
      </c>
      <c r="C17" s="35" t="s">
        <v>28</v>
      </c>
      <c r="D17" s="36">
        <v>4.4999999999999998E-2</v>
      </c>
      <c r="J17" s="37"/>
      <c r="K17" s="37"/>
      <c r="L17" s="37"/>
      <c r="M17" s="37"/>
      <c r="N17" s="37"/>
      <c r="O17" s="37"/>
    </row>
    <row r="18" spans="1:15" ht="15.75" x14ac:dyDescent="0.25">
      <c r="A18" s="34" t="s">
        <v>29</v>
      </c>
      <c r="B18" s="28" t="s">
        <v>30</v>
      </c>
      <c r="C18" s="35" t="s">
        <v>31</v>
      </c>
      <c r="D18" s="36">
        <v>4.0000000000000001E-3</v>
      </c>
      <c r="G18" s="38">
        <v>0.37</v>
      </c>
      <c r="H18" s="38"/>
      <c r="J18" s="37"/>
      <c r="K18" s="37"/>
      <c r="L18" s="37"/>
      <c r="M18" s="37"/>
      <c r="N18" s="37"/>
      <c r="O18" s="37"/>
    </row>
    <row r="19" spans="1:15" ht="15.75" x14ac:dyDescent="0.25">
      <c r="A19" s="39"/>
      <c r="B19" s="40"/>
      <c r="C19" s="41"/>
      <c r="D19" s="42"/>
      <c r="G19" s="38"/>
      <c r="H19" s="38"/>
      <c r="J19" s="37"/>
      <c r="K19" s="37"/>
      <c r="L19" s="37"/>
      <c r="M19" s="37"/>
      <c r="N19" s="37"/>
      <c r="O19" s="37"/>
    </row>
    <row r="20" spans="1:15" ht="15.75" x14ac:dyDescent="0.25">
      <c r="A20" s="43"/>
      <c r="B20" s="44"/>
      <c r="C20" s="45"/>
      <c r="D20" s="46"/>
      <c r="G20" s="38">
        <f>G18*2</f>
        <v>0.74</v>
      </c>
      <c r="J20" s="37"/>
      <c r="K20" s="37"/>
      <c r="L20" s="37"/>
      <c r="M20" s="37"/>
      <c r="N20" s="37"/>
      <c r="O20" s="37"/>
    </row>
    <row r="21" spans="1:15" ht="7.5" customHeight="1" x14ac:dyDescent="0.25">
      <c r="A21" s="39"/>
      <c r="B21" s="21"/>
      <c r="C21" s="40"/>
      <c r="D21" s="47"/>
      <c r="J21" s="48"/>
      <c r="K21" s="48"/>
      <c r="L21" s="48"/>
      <c r="M21" s="48"/>
      <c r="N21" s="48"/>
      <c r="O21" s="48"/>
    </row>
    <row r="22" spans="1:15" ht="15.75" x14ac:dyDescent="0.25">
      <c r="A22" s="49"/>
      <c r="B22" s="50"/>
      <c r="C22" s="51"/>
      <c r="D22" s="52"/>
      <c r="F22" s="37"/>
      <c r="G22" s="37"/>
      <c r="H22" s="48"/>
      <c r="I22" s="48"/>
      <c r="J22" s="48"/>
      <c r="K22" s="48"/>
      <c r="L22" s="48"/>
      <c r="M22" s="48"/>
      <c r="N22" s="48"/>
      <c r="O22" s="48"/>
    </row>
    <row r="23" spans="1:15" ht="15.75" x14ac:dyDescent="0.25">
      <c r="A23" s="271" t="s">
        <v>32</v>
      </c>
      <c r="B23" s="272"/>
      <c r="C23" s="272"/>
      <c r="D23" s="273"/>
      <c r="F23" s="37"/>
      <c r="G23" s="37"/>
      <c r="H23" s="22"/>
      <c r="I23" s="22"/>
    </row>
    <row r="24" spans="1:15" ht="15.75" x14ac:dyDescent="0.25">
      <c r="A24" s="53"/>
      <c r="B24" s="54"/>
      <c r="C24" s="55" t="s">
        <v>33</v>
      </c>
      <c r="D24" s="56">
        <f>((((((1+D9+D10+D11)*(1+D12)*(1+D13)))/(1-D14))))-1</f>
        <v>0.25603147862219822</v>
      </c>
      <c r="E24" s="57"/>
      <c r="F24" s="37"/>
      <c r="G24" s="37"/>
      <c r="H24" s="22"/>
      <c r="I24" s="22"/>
    </row>
    <row r="25" spans="1:15" ht="15.75" x14ac:dyDescent="0.25">
      <c r="A25" s="58"/>
      <c r="B25" s="50"/>
      <c r="C25" s="59"/>
      <c r="D25" s="60"/>
      <c r="F25" s="37"/>
      <c r="G25" s="37"/>
      <c r="H25" s="48"/>
      <c r="I25" s="48"/>
    </row>
    <row r="26" spans="1:15" x14ac:dyDescent="0.25">
      <c r="A26" s="61"/>
      <c r="B26" s="62"/>
      <c r="C26" s="63"/>
      <c r="D26" s="64"/>
      <c r="F26" s="37"/>
      <c r="G26" s="37"/>
      <c r="H26" s="48"/>
      <c r="I26" s="48"/>
    </row>
    <row r="27" spans="1:15" x14ac:dyDescent="0.25">
      <c r="A27" s="61" t="s">
        <v>34</v>
      </c>
      <c r="B27" s="62"/>
      <c r="C27" s="65"/>
      <c r="D27" s="66"/>
    </row>
    <row r="28" spans="1:15" ht="15.75" thickBot="1" x14ac:dyDescent="0.3">
      <c r="A28" s="67" t="s">
        <v>35</v>
      </c>
      <c r="B28" s="68"/>
      <c r="C28" s="69"/>
      <c r="D28" s="70"/>
    </row>
    <row r="29" spans="1:15" x14ac:dyDescent="0.25">
      <c r="A29" s="71"/>
      <c r="B29" s="72"/>
      <c r="C29" s="71"/>
      <c r="D29" s="71"/>
    </row>
    <row r="30" spans="1:15" x14ac:dyDescent="0.25">
      <c r="A30" s="71"/>
      <c r="B30" s="71" t="s">
        <v>36</v>
      </c>
      <c r="C30" s="71"/>
      <c r="D30" s="71"/>
    </row>
  </sheetData>
  <mergeCells count="7">
    <mergeCell ref="A23:D23"/>
    <mergeCell ref="A1:G1"/>
    <mergeCell ref="A2:G2"/>
    <mergeCell ref="A3:G3"/>
    <mergeCell ref="A4:G4"/>
    <mergeCell ref="A5:D5"/>
    <mergeCell ref="A6:D6"/>
  </mergeCells>
  <pageMargins left="0.511811024" right="0.511811024" top="0.78740157499999996" bottom="0.78740157499999996" header="0.31496062000000002" footer="0.31496062000000002"/>
  <pageSetup paperSize="9" scale="8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7"/>
  <sheetViews>
    <sheetView view="pageBreakPreview" zoomScaleNormal="85" zoomScaleSheetLayoutView="100" workbookViewId="0">
      <selection activeCell="A5" sqref="A5:D5"/>
    </sheetView>
  </sheetViews>
  <sheetFormatPr defaultColWidth="9.140625" defaultRowHeight="15" x14ac:dyDescent="0.25"/>
  <cols>
    <col min="1" max="1" width="56.42578125" style="2" bestFit="1" customWidth="1"/>
    <col min="2" max="2" width="76.5703125" style="2" bestFit="1" customWidth="1"/>
    <col min="3" max="3" width="43" style="2" bestFit="1" customWidth="1"/>
    <col min="4" max="4" width="14.85546875" style="2" bestFit="1" customWidth="1"/>
    <col min="5" max="5" width="15.140625" style="2" bestFit="1" customWidth="1"/>
    <col min="6" max="6" width="11.85546875" style="2" bestFit="1" customWidth="1"/>
    <col min="7" max="7" width="13.7109375" style="2" bestFit="1" customWidth="1"/>
    <col min="8" max="16384" width="9.140625" style="78"/>
  </cols>
  <sheetData>
    <row r="1" spans="1:11" s="75" customFormat="1" ht="23.25" x14ac:dyDescent="0.35">
      <c r="A1" s="274" t="s">
        <v>5</v>
      </c>
      <c r="B1" s="275"/>
      <c r="C1" s="275"/>
      <c r="D1" s="275"/>
      <c r="E1" s="73"/>
      <c r="F1" s="73"/>
      <c r="G1" s="73"/>
      <c r="H1" s="74"/>
      <c r="I1" s="74"/>
      <c r="J1" s="74"/>
      <c r="K1" s="74"/>
    </row>
    <row r="2" spans="1:11" s="75" customFormat="1" ht="23.25" x14ac:dyDescent="0.35">
      <c r="A2" s="276" t="s">
        <v>6</v>
      </c>
      <c r="B2" s="277"/>
      <c r="C2" s="277"/>
      <c r="D2" s="277"/>
      <c r="E2" s="17"/>
      <c r="F2" s="17"/>
      <c r="G2" s="17"/>
      <c r="H2" s="76"/>
      <c r="I2" s="76"/>
      <c r="J2" s="76"/>
      <c r="K2" s="76"/>
    </row>
    <row r="3" spans="1:11" ht="18.75" x14ac:dyDescent="0.3">
      <c r="A3" s="278" t="s">
        <v>7</v>
      </c>
      <c r="B3" s="279"/>
      <c r="C3" s="279"/>
      <c r="D3" s="279"/>
      <c r="E3" s="77"/>
      <c r="F3" s="77"/>
      <c r="G3" s="77"/>
    </row>
    <row r="4" spans="1:11" ht="42" customHeight="1" x14ac:dyDescent="0.3">
      <c r="A4" s="285" t="str">
        <f>'MEMÓRIA QUANTITATIVOS'!A4:K4</f>
        <v>1 - OBJETO: Fornecimento de material, mão de obra, equipamentos e responsabilidade técnica na implantação de drenagem pluvial, terraplanagem, pavimentação com blocos de concreto e capeamento asfáltico em diversas ruas do município de Campo Bom</v>
      </c>
      <c r="B4" s="286"/>
      <c r="C4" s="286"/>
      <c r="D4" s="286"/>
      <c r="E4" s="17"/>
      <c r="F4" s="17"/>
      <c r="G4" s="17"/>
    </row>
    <row r="5" spans="1:11" s="81" customFormat="1" ht="23.25" x14ac:dyDescent="0.35">
      <c r="A5" s="287" t="s">
        <v>37</v>
      </c>
      <c r="B5" s="287"/>
      <c r="C5" s="287"/>
      <c r="D5" s="287"/>
      <c r="E5" s="79"/>
      <c r="F5" s="79"/>
      <c r="G5" s="79"/>
      <c r="H5" s="80"/>
      <c r="I5" s="80"/>
      <c r="J5" s="80"/>
      <c r="K5" s="80"/>
    </row>
    <row r="6" spans="1:11" s="85" customFormat="1" ht="18.75" x14ac:dyDescent="0.3">
      <c r="A6" s="82" t="s">
        <v>38</v>
      </c>
      <c r="B6" s="82" t="s">
        <v>39</v>
      </c>
      <c r="C6" s="82" t="s">
        <v>40</v>
      </c>
      <c r="D6" s="82" t="s">
        <v>41</v>
      </c>
      <c r="E6" s="83"/>
      <c r="F6" s="83"/>
      <c r="G6" s="83"/>
      <c r="H6" s="84"/>
      <c r="I6" s="84"/>
      <c r="J6" s="84"/>
      <c r="K6" s="84"/>
    </row>
    <row r="7" spans="1:11" s="85" customFormat="1" ht="18.75" x14ac:dyDescent="0.3">
      <c r="A7" s="82" t="s">
        <v>42</v>
      </c>
      <c r="B7" s="82" t="s">
        <v>43</v>
      </c>
      <c r="C7" s="82" t="s">
        <v>44</v>
      </c>
      <c r="D7" s="82">
        <v>12.9</v>
      </c>
      <c r="E7" s="83"/>
      <c r="F7" s="83"/>
      <c r="G7" s="83"/>
      <c r="H7" s="84"/>
      <c r="I7" s="84"/>
      <c r="J7" s="84"/>
      <c r="K7" s="84"/>
    </row>
    <row r="8" spans="1:11" s="85" customFormat="1" ht="18.75" x14ac:dyDescent="0.3">
      <c r="A8" s="82" t="s">
        <v>45</v>
      </c>
      <c r="B8" s="82" t="s">
        <v>46</v>
      </c>
      <c r="C8" s="82" t="s">
        <v>47</v>
      </c>
      <c r="D8" s="82">
        <v>6.4</v>
      </c>
      <c r="E8" s="83"/>
      <c r="F8" s="83"/>
      <c r="G8" s="83"/>
      <c r="H8" s="84"/>
      <c r="I8" s="84"/>
      <c r="J8" s="84"/>
      <c r="K8" s="84"/>
    </row>
    <row r="9" spans="1:11" s="85" customFormat="1" ht="18.75" x14ac:dyDescent="0.3">
      <c r="A9" s="82" t="s">
        <v>48</v>
      </c>
      <c r="B9" s="82" t="s">
        <v>49</v>
      </c>
      <c r="C9" s="82" t="s">
        <v>47</v>
      </c>
      <c r="D9" s="82">
        <v>27.7</v>
      </c>
      <c r="E9" s="83"/>
      <c r="F9" s="83"/>
      <c r="G9" s="83"/>
      <c r="H9" s="84"/>
      <c r="I9" s="84"/>
      <c r="J9" s="84"/>
      <c r="K9" s="84"/>
    </row>
    <row r="10" spans="1:11" s="81" customFormat="1" ht="23.25" x14ac:dyDescent="0.35">
      <c r="A10" s="82" t="s">
        <v>50</v>
      </c>
      <c r="B10" s="82" t="s">
        <v>51</v>
      </c>
      <c r="C10" s="82" t="s">
        <v>47</v>
      </c>
      <c r="D10" s="82">
        <v>27.7</v>
      </c>
      <c r="E10" s="86"/>
      <c r="F10" s="86"/>
      <c r="G10" s="86"/>
      <c r="H10" s="80"/>
      <c r="I10" s="80"/>
      <c r="J10" s="80"/>
      <c r="K10" s="80"/>
    </row>
    <row r="11" spans="1:11" s="81" customFormat="1" ht="23.25" x14ac:dyDescent="0.35">
      <c r="A11" s="82" t="s">
        <v>52</v>
      </c>
      <c r="B11" s="82" t="s">
        <v>53</v>
      </c>
      <c r="C11" s="82" t="s">
        <v>47</v>
      </c>
      <c r="D11" s="82">
        <v>12.3</v>
      </c>
      <c r="E11" s="86"/>
      <c r="F11" s="86"/>
      <c r="G11" s="86"/>
      <c r="H11" s="80"/>
      <c r="I11" s="80"/>
      <c r="J11" s="80"/>
      <c r="K11" s="80"/>
    </row>
    <row r="12" spans="1:11" s="81" customFormat="1" ht="23.25" x14ac:dyDescent="0.35">
      <c r="A12" s="87"/>
      <c r="B12" s="86"/>
      <c r="C12" s="82" t="s">
        <v>54</v>
      </c>
      <c r="D12" s="82">
        <f>AVERAGE(D7:D11)</f>
        <v>17.399999999999999</v>
      </c>
      <c r="E12" s="86"/>
      <c r="F12" s="86"/>
      <c r="G12" s="86"/>
      <c r="H12" s="80"/>
      <c r="I12" s="80"/>
      <c r="J12" s="80"/>
      <c r="K12" s="80"/>
    </row>
    <row r="13" spans="1:11" ht="18.75" x14ac:dyDescent="0.3">
      <c r="A13" s="88"/>
      <c r="C13" s="82" t="s">
        <v>55</v>
      </c>
      <c r="D13" s="82">
        <f>MEDIAN(D7:D11)</f>
        <v>12.9</v>
      </c>
    </row>
    <row r="14" spans="1:11" ht="18.75" x14ac:dyDescent="0.3">
      <c r="A14" s="88"/>
      <c r="C14" s="82" t="s">
        <v>56</v>
      </c>
      <c r="D14" s="82" t="s">
        <v>57</v>
      </c>
    </row>
    <row r="15" spans="1:11" x14ac:dyDescent="0.25">
      <c r="A15" s="89"/>
      <c r="B15" s="90"/>
      <c r="C15" s="90"/>
      <c r="D15" s="90"/>
      <c r="E15" s="91"/>
      <c r="F15" s="91"/>
      <c r="G15" s="91"/>
    </row>
    <row r="16" spans="1:11" ht="15.75" x14ac:dyDescent="0.25">
      <c r="A16" s="92"/>
      <c r="B16" s="92"/>
      <c r="C16" s="92"/>
      <c r="D16" s="92"/>
      <c r="E16" s="93"/>
      <c r="F16" s="93"/>
      <c r="G16" s="93"/>
    </row>
    <row r="17" spans="1:7" ht="15.75" x14ac:dyDescent="0.25">
      <c r="A17" s="94" t="s">
        <v>73</v>
      </c>
      <c r="B17" s="92"/>
      <c r="C17" s="92"/>
      <c r="D17" s="92"/>
      <c r="E17" s="93"/>
      <c r="F17" s="93"/>
      <c r="G17" s="93"/>
    </row>
  </sheetData>
  <mergeCells count="5">
    <mergeCell ref="A1:D1"/>
    <mergeCell ref="A2:D2"/>
    <mergeCell ref="A3:D3"/>
    <mergeCell ref="A4:D4"/>
    <mergeCell ref="A5:D5"/>
  </mergeCells>
  <printOptions horizontalCentered="1"/>
  <pageMargins left="0.19685039370078741" right="0.19685039370078741" top="0.78740157480314965" bottom="0.78740157480314965" header="0.31496062992125984" footer="0.31496062992125984"/>
  <pageSetup paperSize="9" scale="53" orientation="portrait" r:id="rId1"/>
  <colBreaks count="1" manualBreakCount="1">
    <brk id="4" max="1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6</vt:i4>
      </vt:variant>
      <vt:variant>
        <vt:lpstr>Intervalos nomeados</vt:lpstr>
      </vt:variant>
      <vt:variant>
        <vt:i4>6</vt:i4>
      </vt:variant>
    </vt:vector>
  </HeadingPairs>
  <TitlesOfParts>
    <vt:vector size="12" baseType="lpstr">
      <vt:lpstr>ORÇAMENTO</vt:lpstr>
      <vt:lpstr>MEMÓRIA QUANTITATIVOS</vt:lpstr>
      <vt:lpstr>CRONOGRAMA FISICO FINANCEIRO</vt:lpstr>
      <vt:lpstr>CRONOGRAMA</vt:lpstr>
      <vt:lpstr>BDI </vt:lpstr>
      <vt:lpstr>ESTIMATIVA DE DMTS</vt:lpstr>
      <vt:lpstr>'BDI '!Area_de_impressao</vt:lpstr>
      <vt:lpstr>CRONOGRAMA!Area_de_impressao</vt:lpstr>
      <vt:lpstr>'CRONOGRAMA FISICO FINANCEIRO'!Area_de_impressao</vt:lpstr>
      <vt:lpstr>'ESTIMATIVA DE DMTS'!Area_de_impressao</vt:lpstr>
      <vt:lpstr>'MEMÓRIA QUANTITATIVOS'!Area_de_impressao</vt:lpstr>
      <vt:lpstr>ORÇAMENTO!Area_de_impressao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bonini</dc:creator>
  <cp:lastModifiedBy>INFO-088776</cp:lastModifiedBy>
  <cp:lastPrinted>2024-09-24T11:24:04Z</cp:lastPrinted>
  <dcterms:created xsi:type="dcterms:W3CDTF">2013-03-08T10:47:06Z</dcterms:created>
  <dcterms:modified xsi:type="dcterms:W3CDTF">2024-09-24T11:52:00Z</dcterms:modified>
</cp:coreProperties>
</file>